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inao\Downloads\"/>
    </mc:Choice>
  </mc:AlternateContent>
  <xr:revisionPtr revIDLastSave="0" documentId="8_{F33AB111-43F1-4C8B-B726-899D6C2BF78F}" xr6:coauthVersionLast="47" xr6:coauthVersionMax="47" xr10:uidLastSave="{00000000-0000-0000-0000-000000000000}"/>
  <bookViews>
    <workbookView xWindow="1470" yWindow="1470" windowWidth="18000" windowHeight="9360" xr2:uid="{00000000-000D-0000-FFFF-FFFF00000000}"/>
  </bookViews>
  <sheets>
    <sheet name="Cost scenarios" sheetId="2" r:id="rId1"/>
    <sheet name="Assumptions" sheetId="3" r:id="rId2"/>
    <sheet name="List of ISSAIs" sheetId="6" r:id="rId3"/>
    <sheet name="Available information" sheetId="1" r:id="rId4"/>
    <sheet name="Implementation scenario 3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6" l="1"/>
  <c r="J92" i="6"/>
  <c r="I92" i="6"/>
  <c r="K91" i="6"/>
  <c r="L91" i="6" s="1"/>
  <c r="M91" i="6" s="1"/>
  <c r="N91" i="6" s="1"/>
  <c r="O91" i="6" s="1"/>
  <c r="J91" i="6"/>
  <c r="I91" i="6"/>
  <c r="O90" i="6"/>
  <c r="L90" i="6"/>
  <c r="M90" i="6" s="1"/>
  <c r="N90" i="6" s="1"/>
  <c r="I90" i="6"/>
  <c r="K89" i="6"/>
  <c r="L89" i="6" s="1"/>
  <c r="M89" i="6" s="1"/>
  <c r="N89" i="6" s="1"/>
  <c r="O89" i="6" s="1"/>
  <c r="J89" i="6"/>
  <c r="I89" i="6"/>
  <c r="K88" i="6"/>
  <c r="J88" i="6"/>
  <c r="I88" i="6"/>
  <c r="K87" i="6"/>
  <c r="J87" i="6"/>
  <c r="I87" i="6"/>
  <c r="K86" i="6"/>
  <c r="L86" i="6" s="1"/>
  <c r="M86" i="6" s="1"/>
  <c r="N86" i="6" s="1"/>
  <c r="O86" i="6" s="1"/>
  <c r="J86" i="6"/>
  <c r="I86" i="6"/>
  <c r="L85" i="6"/>
  <c r="M85" i="6" s="1"/>
  <c r="N85" i="6" s="1"/>
  <c r="O85" i="6" s="1"/>
  <c r="K85" i="6"/>
  <c r="J85" i="6"/>
  <c r="I85" i="6"/>
  <c r="K84" i="6"/>
  <c r="J84" i="6"/>
  <c r="I84" i="6"/>
  <c r="L83" i="6"/>
  <c r="M83" i="6" s="1"/>
  <c r="N83" i="6" s="1"/>
  <c r="O83" i="6" s="1"/>
  <c r="I83" i="6"/>
  <c r="L82" i="6"/>
  <c r="M82" i="6" s="1"/>
  <c r="N82" i="6" s="1"/>
  <c r="O82" i="6" s="1"/>
  <c r="I82" i="6"/>
  <c r="L81" i="6"/>
  <c r="M81" i="6" s="1"/>
  <c r="N81" i="6" s="1"/>
  <c r="O81" i="6" s="1"/>
  <c r="K81" i="6"/>
  <c r="J81" i="6"/>
  <c r="I81" i="6"/>
  <c r="K80" i="6"/>
  <c r="L80" i="6" s="1"/>
  <c r="M80" i="6" s="1"/>
  <c r="N80" i="6" s="1"/>
  <c r="O80" i="6" s="1"/>
  <c r="J80" i="6"/>
  <c r="I80" i="6"/>
  <c r="K79" i="6"/>
  <c r="L79" i="6" s="1"/>
  <c r="M79" i="6" s="1"/>
  <c r="N79" i="6" s="1"/>
  <c r="O79" i="6" s="1"/>
  <c r="J79" i="6"/>
  <c r="I79" i="6"/>
  <c r="K78" i="6"/>
  <c r="J78" i="6"/>
  <c r="I78" i="6"/>
  <c r="K77" i="6"/>
  <c r="L77" i="6" s="1"/>
  <c r="M77" i="6" s="1"/>
  <c r="N77" i="6" s="1"/>
  <c r="O77" i="6" s="1"/>
  <c r="J77" i="6"/>
  <c r="I77" i="6"/>
  <c r="L76" i="6"/>
  <c r="M76" i="6" s="1"/>
  <c r="N76" i="6" s="1"/>
  <c r="O76" i="6" s="1"/>
  <c r="K76" i="6"/>
  <c r="J76" i="6"/>
  <c r="I76" i="6"/>
  <c r="J75" i="6"/>
  <c r="L75" i="6" s="1"/>
  <c r="M75" i="6" s="1"/>
  <c r="N75" i="6" s="1"/>
  <c r="O75" i="6" s="1"/>
  <c r="I75" i="6"/>
  <c r="L74" i="6"/>
  <c r="M74" i="6" s="1"/>
  <c r="N74" i="6" s="1"/>
  <c r="O74" i="6" s="1"/>
  <c r="K74" i="6"/>
  <c r="J74" i="6"/>
  <c r="I74" i="6"/>
  <c r="K73" i="6"/>
  <c r="L73" i="6" s="1"/>
  <c r="M73" i="6" s="1"/>
  <c r="N73" i="6" s="1"/>
  <c r="O73" i="6" s="1"/>
  <c r="J73" i="6"/>
  <c r="I73" i="6"/>
  <c r="K72" i="6"/>
  <c r="J72" i="6"/>
  <c r="I72" i="6"/>
  <c r="K71" i="6"/>
  <c r="J71" i="6"/>
  <c r="I71" i="6"/>
  <c r="L70" i="6"/>
  <c r="M70" i="6" s="1"/>
  <c r="N70" i="6" s="1"/>
  <c r="O70" i="6" s="1"/>
  <c r="K70" i="6"/>
  <c r="J70" i="6"/>
  <c r="I70" i="6"/>
  <c r="K69" i="6"/>
  <c r="L69" i="6" s="1"/>
  <c r="M69" i="6" s="1"/>
  <c r="N69" i="6" s="1"/>
  <c r="O69" i="6" s="1"/>
  <c r="J69" i="6"/>
  <c r="I69" i="6"/>
  <c r="K68" i="6"/>
  <c r="L68" i="6" s="1"/>
  <c r="M68" i="6" s="1"/>
  <c r="N68" i="6" s="1"/>
  <c r="O68" i="6" s="1"/>
  <c r="J68" i="6"/>
  <c r="I68" i="6"/>
  <c r="K67" i="6"/>
  <c r="J67" i="6"/>
  <c r="I67" i="6"/>
  <c r="K66" i="6"/>
  <c r="L66" i="6" s="1"/>
  <c r="M66" i="6" s="1"/>
  <c r="N66" i="6" s="1"/>
  <c r="O66" i="6" s="1"/>
  <c r="J66" i="6"/>
  <c r="I66" i="6"/>
  <c r="K65" i="6"/>
  <c r="L65" i="6" s="1"/>
  <c r="M65" i="6" s="1"/>
  <c r="N65" i="6" s="1"/>
  <c r="O65" i="6" s="1"/>
  <c r="J65" i="6"/>
  <c r="I65" i="6"/>
  <c r="K64" i="6"/>
  <c r="L64" i="6" s="1"/>
  <c r="M64" i="6" s="1"/>
  <c r="N64" i="6" s="1"/>
  <c r="O64" i="6" s="1"/>
  <c r="J64" i="6"/>
  <c r="I64" i="6"/>
  <c r="K63" i="6"/>
  <c r="J63" i="6"/>
  <c r="I63" i="6"/>
  <c r="K62" i="6"/>
  <c r="L62" i="6" s="1"/>
  <c r="M62" i="6" s="1"/>
  <c r="N62" i="6" s="1"/>
  <c r="O62" i="6" s="1"/>
  <c r="J62" i="6"/>
  <c r="I62" i="6"/>
  <c r="K61" i="6"/>
  <c r="L61" i="6" s="1"/>
  <c r="M61" i="6" s="1"/>
  <c r="N61" i="6" s="1"/>
  <c r="O61" i="6" s="1"/>
  <c r="J61" i="6"/>
  <c r="I61" i="6"/>
  <c r="K60" i="6"/>
  <c r="J60" i="6"/>
  <c r="I60" i="6"/>
  <c r="K59" i="6"/>
  <c r="J59" i="6"/>
  <c r="I59" i="6"/>
  <c r="K58" i="6"/>
  <c r="L58" i="6" s="1"/>
  <c r="M58" i="6" s="1"/>
  <c r="N58" i="6" s="1"/>
  <c r="O58" i="6" s="1"/>
  <c r="J58" i="6"/>
  <c r="I58" i="6"/>
  <c r="K57" i="6"/>
  <c r="J57" i="6"/>
  <c r="I57" i="6"/>
  <c r="K56" i="6"/>
  <c r="J56" i="6"/>
  <c r="I56" i="6"/>
  <c r="K55" i="6"/>
  <c r="J55" i="6"/>
  <c r="I55" i="6"/>
  <c r="L54" i="6"/>
  <c r="M54" i="6" s="1"/>
  <c r="N54" i="6" s="1"/>
  <c r="O54" i="6" s="1"/>
  <c r="K54" i="6"/>
  <c r="J54" i="6"/>
  <c r="I54" i="6"/>
  <c r="K53" i="6"/>
  <c r="L53" i="6" s="1"/>
  <c r="M53" i="6" s="1"/>
  <c r="N53" i="6" s="1"/>
  <c r="O53" i="6" s="1"/>
  <c r="J53" i="6"/>
  <c r="I53" i="6"/>
  <c r="K52" i="6"/>
  <c r="J52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S14" i="6"/>
  <c r="T14" i="6" s="1"/>
  <c r="U14" i="6" s="1"/>
  <c r="V14" i="6" s="1"/>
  <c r="W14" i="6" s="1"/>
  <c r="X14" i="6" s="1"/>
  <c r="Y14" i="6" s="1"/>
  <c r="Z14" i="6" s="1"/>
  <c r="I14" i="6"/>
  <c r="K13" i="6"/>
  <c r="J13" i="6"/>
  <c r="I13" i="6"/>
  <c r="K12" i="6"/>
  <c r="J12" i="6"/>
  <c r="I12" i="6"/>
  <c r="K11" i="6"/>
  <c r="J11" i="6"/>
  <c r="I11" i="6"/>
  <c r="Q10" i="6"/>
  <c r="Q11" i="6" s="1"/>
  <c r="K10" i="6"/>
  <c r="J10" i="6"/>
  <c r="L10" i="6" s="1"/>
  <c r="M10" i="6" s="1"/>
  <c r="N10" i="6" s="1"/>
  <c r="O10" i="6" s="1"/>
  <c r="I10" i="6"/>
  <c r="K9" i="6"/>
  <c r="L9" i="6" s="1"/>
  <c r="M9" i="6" s="1"/>
  <c r="N9" i="6" s="1"/>
  <c r="O9" i="6" s="1"/>
  <c r="J9" i="6"/>
  <c r="I9" i="6"/>
  <c r="K8" i="6"/>
  <c r="J8" i="6"/>
  <c r="I8" i="6"/>
  <c r="K7" i="6"/>
  <c r="J7" i="6"/>
  <c r="I7" i="6"/>
  <c r="L6" i="6"/>
  <c r="M6" i="6" s="1"/>
  <c r="N6" i="6" s="1"/>
  <c r="O6" i="6" s="1"/>
  <c r="K6" i="6"/>
  <c r="J6" i="6"/>
  <c r="I6" i="6"/>
  <c r="K5" i="6"/>
  <c r="L5" i="6" s="1"/>
  <c r="M5" i="6" s="1"/>
  <c r="N5" i="6" s="1"/>
  <c r="O5" i="6" s="1"/>
  <c r="J5" i="6"/>
  <c r="I5" i="6"/>
  <c r="K4" i="6"/>
  <c r="J4" i="6"/>
  <c r="I4" i="6"/>
  <c r="K3" i="6"/>
  <c r="J3" i="6"/>
  <c r="L3" i="6" s="1"/>
  <c r="M3" i="6" s="1"/>
  <c r="I3" i="6"/>
  <c r="K2" i="6"/>
  <c r="S1" i="6"/>
  <c r="R16" i="6" l="1"/>
  <c r="S16" i="6" s="1"/>
  <c r="T16" i="6" s="1"/>
  <c r="U16" i="6" s="1"/>
  <c r="V16" i="6" s="1"/>
  <c r="W16" i="6" s="1"/>
  <c r="X16" i="6" s="1"/>
  <c r="Y16" i="6" s="1"/>
  <c r="Z16" i="6" s="1"/>
  <c r="L84" i="6"/>
  <c r="M84" i="6" s="1"/>
  <c r="N84" i="6" s="1"/>
  <c r="O84" i="6" s="1"/>
  <c r="L11" i="6"/>
  <c r="M11" i="6" s="1"/>
  <c r="N11" i="6" s="1"/>
  <c r="O11" i="6" s="1"/>
  <c r="L57" i="6"/>
  <c r="M57" i="6" s="1"/>
  <c r="N57" i="6" s="1"/>
  <c r="O57" i="6" s="1"/>
  <c r="L72" i="6"/>
  <c r="M72" i="6" s="1"/>
  <c r="N72" i="6" s="1"/>
  <c r="O72" i="6" s="1"/>
  <c r="L92" i="6"/>
  <c r="M92" i="6" s="1"/>
  <c r="N92" i="6" s="1"/>
  <c r="O92" i="6" s="1"/>
  <c r="L60" i="6"/>
  <c r="M60" i="6" s="1"/>
  <c r="N60" i="6" s="1"/>
  <c r="O60" i="6" s="1"/>
  <c r="L88" i="6"/>
  <c r="M88" i="6" s="1"/>
  <c r="N88" i="6" s="1"/>
  <c r="O88" i="6" s="1"/>
  <c r="L4" i="6"/>
  <c r="L8" i="6"/>
  <c r="M8" i="6" s="1"/>
  <c r="N8" i="6" s="1"/>
  <c r="O8" i="6" s="1"/>
  <c r="L56" i="6"/>
  <c r="M56" i="6" s="1"/>
  <c r="N56" i="6" s="1"/>
  <c r="O56" i="6" s="1"/>
  <c r="S2" i="6"/>
  <c r="T1" i="6"/>
  <c r="M4" i="6"/>
  <c r="N4" i="6" s="1"/>
  <c r="O4" i="6" s="1"/>
  <c r="L52" i="6"/>
  <c r="M52" i="6" s="1"/>
  <c r="N52" i="6" s="1"/>
  <c r="O52" i="6" s="1"/>
  <c r="R2" i="6"/>
  <c r="N3" i="6"/>
  <c r="L12" i="6"/>
  <c r="M12" i="6" s="1"/>
  <c r="N12" i="6" s="1"/>
  <c r="O12" i="6" s="1"/>
  <c r="L13" i="6"/>
  <c r="M13" i="6" s="1"/>
  <c r="N13" i="6" s="1"/>
  <c r="O13" i="6" s="1"/>
  <c r="L78" i="6"/>
  <c r="M78" i="6" s="1"/>
  <c r="N78" i="6" s="1"/>
  <c r="O78" i="6" s="1"/>
  <c r="L7" i="6"/>
  <c r="M7" i="6" s="1"/>
  <c r="N7" i="6" s="1"/>
  <c r="O7" i="6" s="1"/>
  <c r="L55" i="6"/>
  <c r="M55" i="6" s="1"/>
  <c r="N55" i="6" s="1"/>
  <c r="O55" i="6" s="1"/>
  <c r="L59" i="6"/>
  <c r="M59" i="6" s="1"/>
  <c r="N59" i="6" s="1"/>
  <c r="O59" i="6" s="1"/>
  <c r="L63" i="6"/>
  <c r="M63" i="6" s="1"/>
  <c r="N63" i="6" s="1"/>
  <c r="O63" i="6" s="1"/>
  <c r="L67" i="6"/>
  <c r="M67" i="6" s="1"/>
  <c r="N67" i="6" s="1"/>
  <c r="O67" i="6" s="1"/>
  <c r="L71" i="6"/>
  <c r="M71" i="6" s="1"/>
  <c r="N71" i="6" s="1"/>
  <c r="O71" i="6" s="1"/>
  <c r="L87" i="6"/>
  <c r="M87" i="6" s="1"/>
  <c r="N87" i="6" s="1"/>
  <c r="O87" i="6" s="1"/>
  <c r="S3" i="6" l="1"/>
  <c r="S5" i="6"/>
  <c r="R5" i="6"/>
  <c r="O3" i="6"/>
  <c r="R3" i="6"/>
  <c r="R18" i="6" s="1"/>
  <c r="R4" i="6"/>
  <c r="T6" i="6"/>
  <c r="T2" i="6"/>
  <c r="R17" i="6" s="1"/>
  <c r="T3" i="6"/>
  <c r="T5" i="6"/>
  <c r="T4" i="6"/>
  <c r="U1" i="6"/>
  <c r="S4" i="6"/>
  <c r="R6" i="6" l="1"/>
  <c r="S6" i="6"/>
  <c r="U6" i="6"/>
  <c r="U4" i="6"/>
  <c r="U3" i="6"/>
  <c r="U5" i="6"/>
  <c r="U2" i="6"/>
  <c r="V1" i="6"/>
  <c r="R20" i="6"/>
  <c r="R19" i="6"/>
  <c r="V5" i="6" l="1"/>
  <c r="V3" i="6"/>
  <c r="V4" i="6"/>
  <c r="V2" i="6"/>
  <c r="V6" i="6"/>
  <c r="W1" i="6"/>
  <c r="R21" i="6"/>
  <c r="AD17" i="6" s="1"/>
  <c r="W5" i="6" l="1"/>
  <c r="S20" i="6" s="1"/>
  <c r="W2" i="6"/>
  <c r="S17" i="6" s="1"/>
  <c r="W6" i="6"/>
  <c r="S21" i="6" s="1"/>
  <c r="W4" i="6"/>
  <c r="S19" i="6" s="1"/>
  <c r="X1" i="6"/>
  <c r="W3" i="6"/>
  <c r="S18" i="6" s="1"/>
  <c r="AE17" i="6" l="1"/>
  <c r="X6" i="6"/>
  <c r="X5" i="6"/>
  <c r="X4" i="6"/>
  <c r="X3" i="6"/>
  <c r="X2" i="6"/>
  <c r="Y1" i="6"/>
  <c r="Y6" i="6" l="1"/>
  <c r="Y4" i="6"/>
  <c r="Y3" i="6"/>
  <c r="Y2" i="6"/>
  <c r="Y5" i="6"/>
  <c r="Z1" i="6"/>
  <c r="Z5" i="6" l="1"/>
  <c r="T20" i="6" s="1"/>
  <c r="Z6" i="6"/>
  <c r="T21" i="6" s="1"/>
  <c r="Z4" i="6"/>
  <c r="T19" i="6" s="1"/>
  <c r="Z3" i="6"/>
  <c r="T18" i="6" s="1"/>
  <c r="Z2" i="6"/>
  <c r="T17" i="6" s="1"/>
  <c r="AA1" i="6"/>
  <c r="AF17" i="6" l="1"/>
  <c r="AA5" i="6"/>
  <c r="AA2" i="6"/>
  <c r="AA3" i="6"/>
  <c r="AA6" i="6"/>
  <c r="AA4" i="6"/>
  <c r="AB1" i="6"/>
  <c r="AB6" i="6" l="1"/>
  <c r="AB5" i="6"/>
  <c r="AB4" i="6"/>
  <c r="AB2" i="6"/>
  <c r="AB3" i="6"/>
  <c r="AC1" i="6"/>
  <c r="AC6" i="6" l="1"/>
  <c r="U21" i="6" s="1"/>
  <c r="AC4" i="6"/>
  <c r="U19" i="6" s="1"/>
  <c r="AC3" i="6"/>
  <c r="U18" i="6" s="1"/>
  <c r="AC2" i="6"/>
  <c r="U17" i="6" s="1"/>
  <c r="AC5" i="6"/>
  <c r="U20" i="6" s="1"/>
  <c r="AD1" i="6"/>
  <c r="AG17" i="6" l="1"/>
  <c r="AD5" i="6"/>
  <c r="AD4" i="6"/>
  <c r="AD6" i="6"/>
  <c r="AD2" i="6"/>
  <c r="AD3" i="6"/>
  <c r="AE1" i="6"/>
  <c r="AE5" i="6" l="1"/>
  <c r="AE2" i="6"/>
  <c r="AE3" i="6"/>
  <c r="AE4" i="6"/>
  <c r="AE6" i="6"/>
  <c r="AF1" i="6"/>
  <c r="AF6" i="6" l="1"/>
  <c r="V21" i="6" s="1"/>
  <c r="AF5" i="6"/>
  <c r="V20" i="6" s="1"/>
  <c r="AF4" i="6"/>
  <c r="V19" i="6" s="1"/>
  <c r="AF3" i="6"/>
  <c r="V18" i="6" s="1"/>
  <c r="AF2" i="6"/>
  <c r="V17" i="6" s="1"/>
  <c r="AG1" i="6"/>
  <c r="AG6" i="6" l="1"/>
  <c r="AG4" i="6"/>
  <c r="AG3" i="6"/>
  <c r="AG5" i="6"/>
  <c r="AG2" i="6"/>
  <c r="AH1" i="6"/>
  <c r="AH17" i="6"/>
  <c r="AH5" i="6" l="1"/>
  <c r="AH6" i="6"/>
  <c r="AH2" i="6"/>
  <c r="AH4" i="6"/>
  <c r="AH3" i="6"/>
  <c r="AI1" i="6"/>
  <c r="AI5" i="6" l="1"/>
  <c r="W20" i="6" s="1"/>
  <c r="AI4" i="6"/>
  <c r="W19" i="6" s="1"/>
  <c r="AI2" i="6"/>
  <c r="W17" i="6" s="1"/>
  <c r="AI6" i="6"/>
  <c r="W21" i="6" s="1"/>
  <c r="AI3" i="6"/>
  <c r="W18" i="6" s="1"/>
  <c r="AJ1" i="6"/>
  <c r="AJ6" i="6" l="1"/>
  <c r="AJ2" i="6"/>
  <c r="AJ4" i="6"/>
  <c r="AJ5" i="6"/>
  <c r="AJ3" i="6"/>
  <c r="AK1" i="6"/>
  <c r="AK6" i="6" l="1"/>
  <c r="AK4" i="6"/>
  <c r="AK3" i="6"/>
  <c r="AK5" i="6"/>
  <c r="AL1" i="6"/>
  <c r="AK2" i="6"/>
  <c r="AL5" i="6" l="1"/>
  <c r="X20" i="6" s="1"/>
  <c r="AL3" i="6"/>
  <c r="X18" i="6" s="1"/>
  <c r="AL2" i="6"/>
  <c r="X17" i="6" s="1"/>
  <c r="AL6" i="6"/>
  <c r="X21" i="6" s="1"/>
  <c r="AL4" i="6"/>
  <c r="X19" i="6" s="1"/>
  <c r="AM1" i="6"/>
  <c r="AM5" i="6" l="1"/>
  <c r="AM2" i="6"/>
  <c r="AM6" i="6"/>
  <c r="AM4" i="6"/>
  <c r="AM3" i="6"/>
  <c r="AN1" i="6"/>
  <c r="AN6" i="6" l="1"/>
  <c r="AN5" i="6"/>
  <c r="AN4" i="6"/>
  <c r="AN3" i="6"/>
  <c r="AN2" i="6"/>
  <c r="AO1" i="6"/>
  <c r="AO6" i="6" l="1"/>
  <c r="Y21" i="6" s="1"/>
  <c r="AO4" i="6"/>
  <c r="Y19" i="6" s="1"/>
  <c r="AO3" i="6"/>
  <c r="Y18" i="6" s="1"/>
  <c r="AO2" i="6"/>
  <c r="Y17" i="6" s="1"/>
  <c r="AO5" i="6"/>
  <c r="Y20" i="6" s="1"/>
  <c r="AP1" i="6"/>
  <c r="AP5" i="6" l="1"/>
  <c r="AP6" i="6"/>
  <c r="AP3" i="6"/>
  <c r="AP2" i="6"/>
  <c r="AP4" i="6"/>
  <c r="AQ1" i="6"/>
  <c r="AQ5" i="6" l="1"/>
  <c r="AQ2" i="6"/>
  <c r="AQ3" i="6"/>
  <c r="AQ4" i="6"/>
  <c r="AQ6" i="6"/>
  <c r="AR1" i="6"/>
  <c r="AR6" i="6" l="1"/>
  <c r="Z21" i="6" s="1"/>
  <c r="AR5" i="6"/>
  <c r="Z20" i="6" s="1"/>
  <c r="AR2" i="6"/>
  <c r="Z17" i="6" s="1"/>
  <c r="AR4" i="6"/>
  <c r="Z19" i="6" s="1"/>
  <c r="AR3" i="6"/>
  <c r="Z18" i="6" s="1"/>
  <c r="P14" i="5" l="1"/>
  <c r="O14" i="5"/>
  <c r="I44" i="5"/>
  <c r="G85" i="5"/>
  <c r="E85" i="5"/>
  <c r="D85" i="5"/>
  <c r="G84" i="5"/>
  <c r="E84" i="5"/>
  <c r="D84" i="5"/>
  <c r="G83" i="5"/>
  <c r="E83" i="5"/>
  <c r="D83" i="5"/>
  <c r="G82" i="5"/>
  <c r="E82" i="5"/>
  <c r="D82" i="5"/>
  <c r="G81" i="5"/>
  <c r="E81" i="5"/>
  <c r="D81" i="5"/>
  <c r="G80" i="5"/>
  <c r="E80" i="5"/>
  <c r="D80" i="5"/>
  <c r="G79" i="5"/>
  <c r="E79" i="5"/>
  <c r="D79" i="5"/>
  <c r="G78" i="5"/>
  <c r="E78" i="5"/>
  <c r="D78" i="5"/>
  <c r="G77" i="5"/>
  <c r="E77" i="5"/>
  <c r="D77" i="5"/>
  <c r="G76" i="5"/>
  <c r="E76" i="5"/>
  <c r="D76" i="5"/>
  <c r="G75" i="5"/>
  <c r="E75" i="5"/>
  <c r="D75" i="5"/>
  <c r="G74" i="5"/>
  <c r="E74" i="5"/>
  <c r="D74" i="5"/>
  <c r="G73" i="5"/>
  <c r="E73" i="5"/>
  <c r="D73" i="5"/>
  <c r="G72" i="5"/>
  <c r="E72" i="5"/>
  <c r="D72" i="5"/>
  <c r="G71" i="5"/>
  <c r="E71" i="5"/>
  <c r="D71" i="5"/>
  <c r="G70" i="5"/>
  <c r="E70" i="5"/>
  <c r="D70" i="5"/>
  <c r="G68" i="5"/>
  <c r="E68" i="5"/>
  <c r="O68" i="5" s="1"/>
  <c r="D68" i="5"/>
  <c r="G67" i="5"/>
  <c r="E67" i="5"/>
  <c r="P67" i="5" s="1"/>
  <c r="D67" i="5"/>
  <c r="G66" i="5"/>
  <c r="E66" i="5"/>
  <c r="Q66" i="5" s="1"/>
  <c r="D66" i="5"/>
  <c r="G65" i="5"/>
  <c r="E65" i="5"/>
  <c r="R65" i="5" s="1"/>
  <c r="D65" i="5"/>
  <c r="G64" i="5"/>
  <c r="E64" i="5"/>
  <c r="E30" i="5" s="1"/>
  <c r="D64" i="5"/>
  <c r="G63" i="5"/>
  <c r="E63" i="5"/>
  <c r="P63" i="5" s="1"/>
  <c r="D63" i="5"/>
  <c r="G62" i="5"/>
  <c r="G61" i="5"/>
  <c r="E61" i="5"/>
  <c r="D61" i="5"/>
  <c r="G60" i="5"/>
  <c r="E60" i="5"/>
  <c r="D60" i="5"/>
  <c r="G59" i="5"/>
  <c r="E59" i="5"/>
  <c r="D59" i="5"/>
  <c r="G58" i="5"/>
  <c r="E58" i="5"/>
  <c r="D58" i="5"/>
  <c r="G57" i="5"/>
  <c r="E57" i="5"/>
  <c r="Q57" i="5" s="1"/>
  <c r="D57" i="5"/>
  <c r="G56" i="5"/>
  <c r="E56" i="5"/>
  <c r="R56" i="5" s="1"/>
  <c r="D56" i="5"/>
  <c r="G55" i="5"/>
  <c r="G54" i="5"/>
  <c r="E54" i="5"/>
  <c r="D54" i="5"/>
  <c r="G53" i="5"/>
  <c r="E53" i="5"/>
  <c r="D53" i="5"/>
  <c r="G52" i="5"/>
  <c r="E52" i="5"/>
  <c r="D52" i="5"/>
  <c r="G51" i="5"/>
  <c r="E51" i="5"/>
  <c r="E28" i="5" s="1"/>
  <c r="D51" i="5"/>
  <c r="G50" i="5"/>
  <c r="D50" i="5"/>
  <c r="G49" i="5"/>
  <c r="D49" i="5"/>
  <c r="G48" i="5"/>
  <c r="E48" i="5"/>
  <c r="D48" i="5"/>
  <c r="G47" i="5"/>
  <c r="E47" i="5"/>
  <c r="D47" i="5"/>
  <c r="G46" i="5"/>
  <c r="E46" i="5"/>
  <c r="D46" i="5"/>
  <c r="G45" i="5"/>
  <c r="E45" i="5"/>
  <c r="D45" i="5"/>
  <c r="G44" i="5"/>
  <c r="E44" i="5"/>
  <c r="S44" i="5" s="1"/>
  <c r="D44" i="5"/>
  <c r="G43" i="5"/>
  <c r="E43" i="5"/>
  <c r="P43" i="5" s="1"/>
  <c r="P5" i="5" s="1"/>
  <c r="D43" i="5"/>
  <c r="G42" i="5"/>
  <c r="E42" i="5"/>
  <c r="Q42" i="5" s="1"/>
  <c r="D42" i="5"/>
  <c r="G41" i="5"/>
  <c r="G40" i="5"/>
  <c r="E40" i="5"/>
  <c r="D40" i="5"/>
  <c r="G39" i="5"/>
  <c r="E39" i="5"/>
  <c r="D39" i="5"/>
  <c r="G38" i="5"/>
  <c r="E38" i="5"/>
  <c r="D38" i="5"/>
  <c r="G37" i="5"/>
  <c r="E37" i="5"/>
  <c r="Q37" i="5" s="1"/>
  <c r="D37" i="5"/>
  <c r="G36" i="5"/>
  <c r="E36" i="5"/>
  <c r="O36" i="5" s="1"/>
  <c r="D36" i="5"/>
  <c r="G35" i="5"/>
  <c r="E35" i="5"/>
  <c r="Q35" i="5" s="1"/>
  <c r="D35" i="5"/>
  <c r="D31" i="5"/>
  <c r="D30" i="5"/>
  <c r="D29" i="5"/>
  <c r="D28" i="5"/>
  <c r="E27" i="5"/>
  <c r="D27" i="5"/>
  <c r="D26" i="5"/>
  <c r="S67" i="5" l="1"/>
  <c r="R57" i="5"/>
  <c r="R8" i="5" s="1"/>
  <c r="P65" i="5"/>
  <c r="P51" i="5"/>
  <c r="P20" i="5" s="1"/>
  <c r="S35" i="5"/>
  <c r="P56" i="5"/>
  <c r="O66" i="5"/>
  <c r="S56" i="5"/>
  <c r="O67" i="5"/>
  <c r="O12" i="5" s="1"/>
  <c r="Q65" i="5"/>
  <c r="S66" i="5"/>
  <c r="P36" i="5"/>
  <c r="O56" i="5"/>
  <c r="Q63" i="5"/>
  <c r="P66" i="5"/>
  <c r="P44" i="5"/>
  <c r="R68" i="5"/>
  <c r="R64" i="5"/>
  <c r="R11" i="5" s="1"/>
  <c r="Q51" i="5"/>
  <c r="Q20" i="5" s="1"/>
  <c r="O57" i="5"/>
  <c r="S57" i="5"/>
  <c r="R63" i="5"/>
  <c r="Q68" i="5"/>
  <c r="R67" i="5"/>
  <c r="Q64" i="5"/>
  <c r="Q11" i="5" s="1"/>
  <c r="P35" i="5"/>
  <c r="R51" i="5"/>
  <c r="R20" i="5" s="1"/>
  <c r="Q56" i="5"/>
  <c r="Q8" i="5" s="1"/>
  <c r="P57" i="5"/>
  <c r="O63" i="5"/>
  <c r="S63" i="5"/>
  <c r="P68" i="5"/>
  <c r="P12" i="5" s="1"/>
  <c r="Q67" i="5"/>
  <c r="R66" i="5"/>
  <c r="S65" i="5"/>
  <c r="O65" i="5"/>
  <c r="P64" i="5"/>
  <c r="P11" i="5" s="1"/>
  <c r="R42" i="5"/>
  <c r="O51" i="5"/>
  <c r="O20" i="5" s="1"/>
  <c r="S51" i="5"/>
  <c r="S20" i="5" s="1"/>
  <c r="S68" i="5"/>
  <c r="S12" i="5" s="1"/>
  <c r="S64" i="5"/>
  <c r="S11" i="5" s="1"/>
  <c r="O64" i="5"/>
  <c r="O11" i="5" s="1"/>
  <c r="P37" i="5"/>
  <c r="Q43" i="5"/>
  <c r="Q5" i="5" s="1"/>
  <c r="S37" i="5"/>
  <c r="S36" i="5"/>
  <c r="O42" i="5"/>
  <c r="S42" i="5"/>
  <c r="S6" i="5" s="1"/>
  <c r="R43" i="5"/>
  <c r="R5" i="5" s="1"/>
  <c r="Q44" i="5"/>
  <c r="Q6" i="5" s="1"/>
  <c r="O35" i="5"/>
  <c r="R37" i="5"/>
  <c r="R36" i="5"/>
  <c r="R35" i="5"/>
  <c r="P42" i="5"/>
  <c r="O43" i="5"/>
  <c r="O5" i="5" s="1"/>
  <c r="S43" i="5"/>
  <c r="S5" i="5" s="1"/>
  <c r="R44" i="5"/>
  <c r="E31" i="5"/>
  <c r="O37" i="5"/>
  <c r="Q36" i="5"/>
  <c r="Q3" i="5" s="1"/>
  <c r="O44" i="5"/>
  <c r="E29" i="5"/>
  <c r="AX7" i="2"/>
  <c r="AX8" i="2"/>
  <c r="AY8" i="2"/>
  <c r="AX9" i="2"/>
  <c r="AO9" i="2"/>
  <c r="AO8" i="2"/>
  <c r="AO7" i="2"/>
  <c r="AP6" i="2"/>
  <c r="AO6" i="2"/>
  <c r="AP5" i="2"/>
  <c r="AO5" i="2"/>
  <c r="AO4" i="2"/>
  <c r="AF9" i="2"/>
  <c r="AI29" i="2"/>
  <c r="AG29" i="2"/>
  <c r="AF29" i="2"/>
  <c r="X9" i="2"/>
  <c r="BA63" i="2"/>
  <c r="AY63" i="2"/>
  <c r="AX63" i="2"/>
  <c r="BA62" i="2"/>
  <c r="AY62" i="2"/>
  <c r="AX62" i="2"/>
  <c r="BA61" i="2"/>
  <c r="AY61" i="2"/>
  <c r="AX61" i="2"/>
  <c r="BA60" i="2"/>
  <c r="AY60" i="2"/>
  <c r="AX60" i="2"/>
  <c r="BA59" i="2"/>
  <c r="AY59" i="2"/>
  <c r="AX59" i="2"/>
  <c r="BA58" i="2"/>
  <c r="AY58" i="2"/>
  <c r="AX58" i="2"/>
  <c r="BA57" i="2"/>
  <c r="AY57" i="2"/>
  <c r="BA56" i="2"/>
  <c r="AY56" i="2"/>
  <c r="AX56" i="2"/>
  <c r="BA55" i="2"/>
  <c r="BA54" i="2"/>
  <c r="AY54" i="2"/>
  <c r="AX54" i="2"/>
  <c r="BA53" i="2"/>
  <c r="AY53" i="2"/>
  <c r="AX53" i="2"/>
  <c r="BA52" i="2"/>
  <c r="AY52" i="2"/>
  <c r="AX52" i="2"/>
  <c r="BA51" i="2"/>
  <c r="AY51" i="2"/>
  <c r="AX51" i="2"/>
  <c r="BA50" i="2"/>
  <c r="AY50" i="2"/>
  <c r="AX50" i="2"/>
  <c r="BA49" i="2"/>
  <c r="AY49" i="2"/>
  <c r="AX49" i="2"/>
  <c r="BA48" i="2"/>
  <c r="AY48" i="2"/>
  <c r="AX48" i="2"/>
  <c r="BA47" i="2"/>
  <c r="AY47" i="2"/>
  <c r="AX47" i="2"/>
  <c r="BA46" i="2"/>
  <c r="AY46" i="2"/>
  <c r="AX46" i="2"/>
  <c r="BA45" i="2"/>
  <c r="AY45" i="2"/>
  <c r="AX45" i="2"/>
  <c r="BA44" i="2"/>
  <c r="AY44" i="2"/>
  <c r="AX44" i="2"/>
  <c r="BA43" i="2"/>
  <c r="AY43" i="2"/>
  <c r="AX43" i="2"/>
  <c r="BA42" i="2"/>
  <c r="AY42" i="2"/>
  <c r="AX42" i="2"/>
  <c r="BA41" i="2"/>
  <c r="AY41" i="2"/>
  <c r="AX41" i="2"/>
  <c r="BA40" i="2"/>
  <c r="BA39" i="2"/>
  <c r="AY39" i="2"/>
  <c r="AX39" i="2"/>
  <c r="BA38" i="2"/>
  <c r="AY38" i="2"/>
  <c r="AX38" i="2"/>
  <c r="BA37" i="2"/>
  <c r="AY37" i="2"/>
  <c r="AX37" i="2"/>
  <c r="BA36" i="2"/>
  <c r="AY36" i="2"/>
  <c r="AX36" i="2"/>
  <c r="BA35" i="2"/>
  <c r="AY35" i="2"/>
  <c r="AY5" i="2" s="1"/>
  <c r="AX35" i="2"/>
  <c r="BA34" i="2"/>
  <c r="AY34" i="2"/>
  <c r="AX34" i="2"/>
  <c r="BA33" i="2"/>
  <c r="BA32" i="2"/>
  <c r="AY32" i="2"/>
  <c r="AX32" i="2"/>
  <c r="BA31" i="2"/>
  <c r="AY31" i="2"/>
  <c r="AX31" i="2"/>
  <c r="BA30" i="2"/>
  <c r="AY30" i="2"/>
  <c r="AX30" i="2"/>
  <c r="BA29" i="2"/>
  <c r="AY29" i="2"/>
  <c r="AX29" i="2"/>
  <c r="BA28" i="2"/>
  <c r="AY28" i="2"/>
  <c r="AX28" i="2"/>
  <c r="BA27" i="2"/>
  <c r="AX27" i="2"/>
  <c r="BA26" i="2"/>
  <c r="AY26" i="2"/>
  <c r="AX26" i="2"/>
  <c r="BA25" i="2"/>
  <c r="AY25" i="2"/>
  <c r="AX25" i="2"/>
  <c r="BA24" i="2"/>
  <c r="AY24" i="2"/>
  <c r="AX24" i="2"/>
  <c r="BA23" i="2"/>
  <c r="AY23" i="2"/>
  <c r="AX23" i="2"/>
  <c r="BA22" i="2"/>
  <c r="AY22" i="2"/>
  <c r="AY6" i="2" s="1"/>
  <c r="AX22" i="2"/>
  <c r="AW22" i="2"/>
  <c r="BA21" i="2"/>
  <c r="AY21" i="2"/>
  <c r="AX21" i="2"/>
  <c r="BA20" i="2"/>
  <c r="AY20" i="2"/>
  <c r="AY9" i="2" s="1"/>
  <c r="AX20" i="2"/>
  <c r="BA19" i="2"/>
  <c r="BA18" i="2"/>
  <c r="AY18" i="2"/>
  <c r="AX18" i="2"/>
  <c r="BA17" i="2"/>
  <c r="AY17" i="2"/>
  <c r="AX17" i="2"/>
  <c r="BA16" i="2"/>
  <c r="AY16" i="2"/>
  <c r="AX16" i="2"/>
  <c r="BA15" i="2"/>
  <c r="AY15" i="2"/>
  <c r="AX15" i="2"/>
  <c r="BA14" i="2"/>
  <c r="AY14" i="2"/>
  <c r="AX14" i="2"/>
  <c r="BA13" i="2"/>
  <c r="AY13" i="2"/>
  <c r="AY7" i="2" s="1"/>
  <c r="AX13" i="2"/>
  <c r="AX6" i="2"/>
  <c r="AX5" i="2"/>
  <c r="AX4" i="2"/>
  <c r="AR41" i="2"/>
  <c r="AR47" i="2"/>
  <c r="AR42" i="2"/>
  <c r="AR43" i="2"/>
  <c r="AR44" i="2"/>
  <c r="AR45" i="2"/>
  <c r="AR46" i="2"/>
  <c r="AP47" i="2"/>
  <c r="AO47" i="2"/>
  <c r="AN22" i="2"/>
  <c r="AP22" i="2" s="1"/>
  <c r="AR63" i="2"/>
  <c r="AP63" i="2"/>
  <c r="AO63" i="2"/>
  <c r="AR62" i="2"/>
  <c r="AP62" i="2"/>
  <c r="AO62" i="2"/>
  <c r="AR61" i="2"/>
  <c r="AP61" i="2"/>
  <c r="AO61" i="2"/>
  <c r="AR60" i="2"/>
  <c r="AP60" i="2"/>
  <c r="AO60" i="2"/>
  <c r="AR59" i="2"/>
  <c r="AP59" i="2"/>
  <c r="AO59" i="2"/>
  <c r="AR58" i="2"/>
  <c r="AP58" i="2"/>
  <c r="AO58" i="2"/>
  <c r="AR57" i="2"/>
  <c r="AP57" i="2"/>
  <c r="AO57" i="2"/>
  <c r="AR56" i="2"/>
  <c r="AP56" i="2"/>
  <c r="AO56" i="2"/>
  <c r="AR55" i="2"/>
  <c r="AP55" i="2"/>
  <c r="AO55" i="2"/>
  <c r="AR54" i="2"/>
  <c r="AP54" i="2"/>
  <c r="AO54" i="2"/>
  <c r="AR53" i="2"/>
  <c r="AP53" i="2"/>
  <c r="AO53" i="2"/>
  <c r="AR52" i="2"/>
  <c r="AP52" i="2"/>
  <c r="AO52" i="2"/>
  <c r="AR51" i="2"/>
  <c r="AP51" i="2"/>
  <c r="AO51" i="2"/>
  <c r="AR50" i="2"/>
  <c r="AP50" i="2"/>
  <c r="AO50" i="2"/>
  <c r="AR49" i="2"/>
  <c r="AP49" i="2"/>
  <c r="AO49" i="2"/>
  <c r="AR48" i="2"/>
  <c r="AP48" i="2"/>
  <c r="AO48" i="2"/>
  <c r="AP46" i="2"/>
  <c r="AO46" i="2"/>
  <c r="AP45" i="2"/>
  <c r="AP9" i="2" s="1"/>
  <c r="AO45" i="2"/>
  <c r="AP44" i="2"/>
  <c r="AO44" i="2"/>
  <c r="AP43" i="2"/>
  <c r="AO43" i="2"/>
  <c r="AP42" i="2"/>
  <c r="AO42" i="2"/>
  <c r="AP41" i="2"/>
  <c r="AO41" i="2"/>
  <c r="AR40" i="2"/>
  <c r="AR39" i="2"/>
  <c r="AP39" i="2"/>
  <c r="AO39" i="2"/>
  <c r="AR38" i="2"/>
  <c r="AP38" i="2"/>
  <c r="AO38" i="2"/>
  <c r="AR37" i="2"/>
  <c r="AP37" i="2"/>
  <c r="AO37" i="2"/>
  <c r="AR36" i="2"/>
  <c r="AP36" i="2"/>
  <c r="AO36" i="2"/>
  <c r="AR35" i="2"/>
  <c r="AP35" i="2"/>
  <c r="AO35" i="2"/>
  <c r="AR34" i="2"/>
  <c r="AP34" i="2"/>
  <c r="AO34" i="2"/>
  <c r="AR33" i="2"/>
  <c r="AR32" i="2"/>
  <c r="AP32" i="2"/>
  <c r="AO32" i="2"/>
  <c r="AR31" i="2"/>
  <c r="AP31" i="2"/>
  <c r="AO31" i="2"/>
  <c r="AR30" i="2"/>
  <c r="AP30" i="2"/>
  <c r="AO30" i="2"/>
  <c r="AR29" i="2"/>
  <c r="AP29" i="2"/>
  <c r="AO29" i="2"/>
  <c r="AR28" i="2"/>
  <c r="AP28" i="2"/>
  <c r="AO28" i="2"/>
  <c r="AR27" i="2"/>
  <c r="AO27" i="2"/>
  <c r="AR26" i="2"/>
  <c r="AP26" i="2"/>
  <c r="AO26" i="2"/>
  <c r="AR25" i="2"/>
  <c r="AP25" i="2"/>
  <c r="AO25" i="2"/>
  <c r="AR24" i="2"/>
  <c r="AP24" i="2"/>
  <c r="AO24" i="2"/>
  <c r="AR23" i="2"/>
  <c r="AP23" i="2"/>
  <c r="AO23" i="2"/>
  <c r="AR22" i="2"/>
  <c r="AO22" i="2"/>
  <c r="AR21" i="2"/>
  <c r="AP21" i="2"/>
  <c r="AO21" i="2"/>
  <c r="AR20" i="2"/>
  <c r="AP20" i="2"/>
  <c r="AP8" i="2" s="1"/>
  <c r="AO20" i="2"/>
  <c r="AR19" i="2"/>
  <c r="AR18" i="2"/>
  <c r="AP18" i="2"/>
  <c r="AO18" i="2"/>
  <c r="AR17" i="2"/>
  <c r="AP17" i="2"/>
  <c r="AO17" i="2"/>
  <c r="AR16" i="2"/>
  <c r="AP16" i="2"/>
  <c r="AO16" i="2"/>
  <c r="AR15" i="2"/>
  <c r="AP15" i="2"/>
  <c r="AO15" i="2"/>
  <c r="AR14" i="2"/>
  <c r="AP14" i="2"/>
  <c r="AO14" i="2"/>
  <c r="AR13" i="2"/>
  <c r="AP13" i="2"/>
  <c r="AP7" i="2" s="1"/>
  <c r="AO13" i="2"/>
  <c r="AF30" i="2"/>
  <c r="AG30" i="2"/>
  <c r="AI30" i="2"/>
  <c r="AF31" i="2"/>
  <c r="AG31" i="2"/>
  <c r="AI31" i="2"/>
  <c r="AF32" i="2"/>
  <c r="AG32" i="2"/>
  <c r="AI32" i="2"/>
  <c r="AF44" i="2"/>
  <c r="AG44" i="2"/>
  <c r="AI44" i="2"/>
  <c r="AF42" i="2"/>
  <c r="AI21" i="2"/>
  <c r="AI63" i="2"/>
  <c r="AG63" i="2"/>
  <c r="AF63" i="2"/>
  <c r="AI62" i="2"/>
  <c r="AG62" i="2"/>
  <c r="AF62" i="2"/>
  <c r="AI61" i="2"/>
  <c r="AG61" i="2"/>
  <c r="AF61" i="2"/>
  <c r="AI60" i="2"/>
  <c r="AG60" i="2"/>
  <c r="AF60" i="2"/>
  <c r="AI59" i="2"/>
  <c r="AG59" i="2"/>
  <c r="AF59" i="2"/>
  <c r="AI58" i="2"/>
  <c r="AG58" i="2"/>
  <c r="AF58" i="2"/>
  <c r="AI57" i="2"/>
  <c r="AG57" i="2"/>
  <c r="AF57" i="2"/>
  <c r="AI56" i="2"/>
  <c r="AG56" i="2"/>
  <c r="AF56" i="2"/>
  <c r="AI55" i="2"/>
  <c r="AG55" i="2"/>
  <c r="AF55" i="2"/>
  <c r="AI54" i="2"/>
  <c r="AG54" i="2"/>
  <c r="AF54" i="2"/>
  <c r="AI53" i="2"/>
  <c r="AG53" i="2"/>
  <c r="AF53" i="2"/>
  <c r="AI52" i="2"/>
  <c r="AG52" i="2"/>
  <c r="AF52" i="2"/>
  <c r="AI51" i="2"/>
  <c r="AG51" i="2"/>
  <c r="AF51" i="2"/>
  <c r="AI50" i="2"/>
  <c r="AG50" i="2"/>
  <c r="AF50" i="2"/>
  <c r="AI49" i="2"/>
  <c r="AG49" i="2"/>
  <c r="AF49" i="2"/>
  <c r="AI48" i="2"/>
  <c r="AG48" i="2"/>
  <c r="AF48" i="2"/>
  <c r="AI46" i="2"/>
  <c r="AG46" i="2"/>
  <c r="AF46" i="2"/>
  <c r="AI45" i="2"/>
  <c r="AG45" i="2"/>
  <c r="AG9" i="2" s="1"/>
  <c r="AF45" i="2"/>
  <c r="AI43" i="2"/>
  <c r="AG43" i="2"/>
  <c r="AF43" i="2"/>
  <c r="AI42" i="2"/>
  <c r="AG42" i="2"/>
  <c r="AG7" i="2" s="1"/>
  <c r="AI41" i="2"/>
  <c r="AG41" i="2"/>
  <c r="AF41" i="2"/>
  <c r="AI40" i="2"/>
  <c r="AI39" i="2"/>
  <c r="AG39" i="2"/>
  <c r="AF39" i="2"/>
  <c r="AI38" i="2"/>
  <c r="AG38" i="2"/>
  <c r="AF38" i="2"/>
  <c r="AI37" i="2"/>
  <c r="AG37" i="2"/>
  <c r="AF37" i="2"/>
  <c r="AI36" i="2"/>
  <c r="AG36" i="2"/>
  <c r="AF36" i="2"/>
  <c r="AI35" i="2"/>
  <c r="AG35" i="2"/>
  <c r="AF35" i="2"/>
  <c r="AI34" i="2"/>
  <c r="AG34" i="2"/>
  <c r="AF34" i="2"/>
  <c r="AI33" i="2"/>
  <c r="AI28" i="2"/>
  <c r="AF28" i="2"/>
  <c r="AI27" i="2"/>
  <c r="AF27" i="2"/>
  <c r="AI26" i="2"/>
  <c r="AG26" i="2"/>
  <c r="AF26" i="2"/>
  <c r="AI25" i="2"/>
  <c r="AG25" i="2"/>
  <c r="AF25" i="2"/>
  <c r="AI24" i="2"/>
  <c r="AG24" i="2"/>
  <c r="AF24" i="2"/>
  <c r="AI23" i="2"/>
  <c r="AG23" i="2"/>
  <c r="AF23" i="2"/>
  <c r="AI22" i="2"/>
  <c r="AG22" i="2"/>
  <c r="AF22" i="2"/>
  <c r="AG21" i="2"/>
  <c r="AF21" i="2"/>
  <c r="AI20" i="2"/>
  <c r="AG20" i="2"/>
  <c r="AF20" i="2"/>
  <c r="AI19" i="2"/>
  <c r="AI18" i="2"/>
  <c r="AG18" i="2"/>
  <c r="AF18" i="2"/>
  <c r="AI17" i="2"/>
  <c r="AG17" i="2"/>
  <c r="AF17" i="2"/>
  <c r="AI16" i="2"/>
  <c r="AG16" i="2"/>
  <c r="AF16" i="2"/>
  <c r="AI15" i="2"/>
  <c r="AG15" i="2"/>
  <c r="AF15" i="2"/>
  <c r="AI14" i="2"/>
  <c r="AG14" i="2"/>
  <c r="AF14" i="2"/>
  <c r="AI13" i="2"/>
  <c r="AG13" i="2"/>
  <c r="AF13" i="2"/>
  <c r="AF8" i="2"/>
  <c r="AF7" i="2"/>
  <c r="AF6" i="2"/>
  <c r="AF5" i="2"/>
  <c r="AF4" i="2"/>
  <c r="AA15" i="2"/>
  <c r="P24" i="2"/>
  <c r="O24" i="2"/>
  <c r="AA63" i="2"/>
  <c r="Y63" i="2"/>
  <c r="X63" i="2"/>
  <c r="AA62" i="2"/>
  <c r="Y62" i="2"/>
  <c r="X62" i="2"/>
  <c r="AA61" i="2"/>
  <c r="Y61" i="2"/>
  <c r="X61" i="2"/>
  <c r="AA60" i="2"/>
  <c r="Y60" i="2"/>
  <c r="X60" i="2"/>
  <c r="AA59" i="2"/>
  <c r="Y59" i="2"/>
  <c r="X59" i="2"/>
  <c r="AA58" i="2"/>
  <c r="Y58" i="2"/>
  <c r="X58" i="2"/>
  <c r="AA57" i="2"/>
  <c r="Y57" i="2"/>
  <c r="X57" i="2"/>
  <c r="AA56" i="2"/>
  <c r="Y56" i="2"/>
  <c r="X56" i="2"/>
  <c r="AA55" i="2"/>
  <c r="Y55" i="2"/>
  <c r="X55" i="2"/>
  <c r="AA54" i="2"/>
  <c r="Y54" i="2"/>
  <c r="X54" i="2"/>
  <c r="AA53" i="2"/>
  <c r="Y53" i="2"/>
  <c r="X53" i="2"/>
  <c r="AA52" i="2"/>
  <c r="Y52" i="2"/>
  <c r="X52" i="2"/>
  <c r="AA51" i="2"/>
  <c r="Y51" i="2"/>
  <c r="X51" i="2"/>
  <c r="AA50" i="2"/>
  <c r="Y50" i="2"/>
  <c r="X50" i="2"/>
  <c r="AA49" i="2"/>
  <c r="Y49" i="2"/>
  <c r="X49" i="2"/>
  <c r="AA48" i="2"/>
  <c r="Y48" i="2"/>
  <c r="X48" i="2"/>
  <c r="AA46" i="2"/>
  <c r="Y46" i="2"/>
  <c r="X46" i="2"/>
  <c r="AA45" i="2"/>
  <c r="Y45" i="2"/>
  <c r="X45" i="2"/>
  <c r="AA44" i="2"/>
  <c r="Y44" i="2"/>
  <c r="X44" i="2"/>
  <c r="AA43" i="2"/>
  <c r="Y43" i="2"/>
  <c r="X43" i="2"/>
  <c r="AA42" i="2"/>
  <c r="Y42" i="2"/>
  <c r="X42" i="2"/>
  <c r="AA41" i="2"/>
  <c r="Y41" i="2"/>
  <c r="X41" i="2"/>
  <c r="AA40" i="2"/>
  <c r="AA39" i="2"/>
  <c r="Y39" i="2"/>
  <c r="X39" i="2"/>
  <c r="AA38" i="2"/>
  <c r="Y38" i="2"/>
  <c r="X38" i="2"/>
  <c r="AA37" i="2"/>
  <c r="Y37" i="2"/>
  <c r="X37" i="2"/>
  <c r="AA36" i="2"/>
  <c r="Y36" i="2"/>
  <c r="X36" i="2"/>
  <c r="AA35" i="2"/>
  <c r="Y35" i="2"/>
  <c r="X35" i="2"/>
  <c r="AA34" i="2"/>
  <c r="Y34" i="2"/>
  <c r="X34" i="2"/>
  <c r="AA33" i="2"/>
  <c r="AA32" i="2"/>
  <c r="Y32" i="2"/>
  <c r="X32" i="2"/>
  <c r="AA31" i="2"/>
  <c r="Y31" i="2"/>
  <c r="X31" i="2"/>
  <c r="AA30" i="2"/>
  <c r="Y30" i="2"/>
  <c r="X30" i="2"/>
  <c r="AA29" i="2"/>
  <c r="Y29" i="2"/>
  <c r="Y9" i="2" s="1"/>
  <c r="X29" i="2"/>
  <c r="AA28" i="2"/>
  <c r="X28" i="2"/>
  <c r="AA27" i="2"/>
  <c r="X27" i="2"/>
  <c r="AA26" i="2"/>
  <c r="Y26" i="2"/>
  <c r="X26" i="2"/>
  <c r="AA25" i="2"/>
  <c r="Y25" i="2"/>
  <c r="X25" i="2"/>
  <c r="AA24" i="2"/>
  <c r="Y24" i="2"/>
  <c r="X24" i="2"/>
  <c r="AA23" i="2"/>
  <c r="Y23" i="2"/>
  <c r="X23" i="2"/>
  <c r="AA22" i="2"/>
  <c r="Y22" i="2"/>
  <c r="X22" i="2"/>
  <c r="AA21" i="2"/>
  <c r="Y21" i="2"/>
  <c r="X21" i="2"/>
  <c r="AA20" i="2"/>
  <c r="Y20" i="2"/>
  <c r="X20" i="2"/>
  <c r="AA19" i="2"/>
  <c r="AA18" i="2"/>
  <c r="Y18" i="2"/>
  <c r="X18" i="2"/>
  <c r="AA17" i="2"/>
  <c r="Y17" i="2"/>
  <c r="X17" i="2"/>
  <c r="AA16" i="2"/>
  <c r="Y16" i="2"/>
  <c r="X16" i="2"/>
  <c r="Y15" i="2"/>
  <c r="X15" i="2"/>
  <c r="AA14" i="2"/>
  <c r="Y14" i="2"/>
  <c r="X14" i="2"/>
  <c r="AA13" i="2"/>
  <c r="Y13" i="2"/>
  <c r="X13" i="2"/>
  <c r="Y8" i="2"/>
  <c r="X8" i="2"/>
  <c r="Y7" i="2"/>
  <c r="X7" i="2"/>
  <c r="Y6" i="2"/>
  <c r="X6" i="2"/>
  <c r="X5" i="2"/>
  <c r="X4" i="2"/>
  <c r="N17" i="2"/>
  <c r="P17" i="2" s="1"/>
  <c r="P9" i="2"/>
  <c r="P8" i="2"/>
  <c r="P7" i="2"/>
  <c r="G7" i="2"/>
  <c r="G8" i="2"/>
  <c r="G9" i="2"/>
  <c r="R63" i="2"/>
  <c r="P63" i="2"/>
  <c r="O63" i="2"/>
  <c r="R62" i="2"/>
  <c r="P62" i="2"/>
  <c r="O62" i="2"/>
  <c r="R61" i="2"/>
  <c r="P61" i="2"/>
  <c r="O61" i="2"/>
  <c r="R60" i="2"/>
  <c r="P60" i="2"/>
  <c r="O60" i="2"/>
  <c r="R59" i="2"/>
  <c r="P59" i="2"/>
  <c r="O59" i="2"/>
  <c r="R58" i="2"/>
  <c r="P58" i="2"/>
  <c r="O58" i="2"/>
  <c r="R57" i="2"/>
  <c r="P57" i="2"/>
  <c r="O57" i="2"/>
  <c r="R56" i="2"/>
  <c r="P56" i="2"/>
  <c r="O56" i="2"/>
  <c r="R55" i="2"/>
  <c r="P55" i="2"/>
  <c r="O55" i="2"/>
  <c r="R54" i="2"/>
  <c r="P54" i="2"/>
  <c r="O54" i="2"/>
  <c r="R53" i="2"/>
  <c r="P53" i="2"/>
  <c r="O53" i="2"/>
  <c r="R52" i="2"/>
  <c r="P52" i="2"/>
  <c r="O52" i="2"/>
  <c r="R51" i="2"/>
  <c r="P51" i="2"/>
  <c r="O51" i="2"/>
  <c r="R50" i="2"/>
  <c r="P50" i="2"/>
  <c r="O50" i="2"/>
  <c r="R49" i="2"/>
  <c r="P49" i="2"/>
  <c r="O49" i="2"/>
  <c r="R48" i="2"/>
  <c r="P48" i="2"/>
  <c r="O48" i="2"/>
  <c r="R46" i="2"/>
  <c r="P46" i="2"/>
  <c r="O46" i="2"/>
  <c r="R45" i="2"/>
  <c r="P45" i="2"/>
  <c r="O45" i="2"/>
  <c r="R44" i="2"/>
  <c r="P44" i="2"/>
  <c r="O44" i="2"/>
  <c r="R43" i="2"/>
  <c r="P43" i="2"/>
  <c r="O43" i="2"/>
  <c r="R42" i="2"/>
  <c r="P42" i="2"/>
  <c r="O42" i="2"/>
  <c r="R41" i="2"/>
  <c r="P41" i="2"/>
  <c r="O41" i="2"/>
  <c r="R40" i="2"/>
  <c r="P40" i="2"/>
  <c r="O40" i="2"/>
  <c r="R39" i="2"/>
  <c r="P39" i="2"/>
  <c r="O39" i="2"/>
  <c r="R38" i="2"/>
  <c r="P38" i="2"/>
  <c r="O38" i="2"/>
  <c r="R37" i="2"/>
  <c r="P37" i="2"/>
  <c r="O37" i="2"/>
  <c r="R36" i="2"/>
  <c r="P36" i="2"/>
  <c r="O36" i="2"/>
  <c r="R35" i="2"/>
  <c r="P35" i="2"/>
  <c r="O35" i="2"/>
  <c r="R34" i="2"/>
  <c r="P34" i="2"/>
  <c r="O34" i="2"/>
  <c r="R33" i="2"/>
  <c r="P33" i="2"/>
  <c r="O33" i="2"/>
  <c r="R32" i="2"/>
  <c r="P32" i="2"/>
  <c r="O32" i="2"/>
  <c r="R31" i="2"/>
  <c r="P31" i="2"/>
  <c r="O31" i="2"/>
  <c r="R30" i="2"/>
  <c r="P30" i="2"/>
  <c r="O30" i="2"/>
  <c r="R29" i="2"/>
  <c r="P29" i="2"/>
  <c r="O29" i="2"/>
  <c r="R28" i="2"/>
  <c r="P28" i="2"/>
  <c r="O28" i="2"/>
  <c r="R27" i="2"/>
  <c r="O27" i="2"/>
  <c r="R26" i="2"/>
  <c r="P26" i="2"/>
  <c r="O26" i="2"/>
  <c r="R25" i="2"/>
  <c r="P25" i="2"/>
  <c r="O25" i="2"/>
  <c r="R24" i="2"/>
  <c r="R23" i="2"/>
  <c r="P23" i="2"/>
  <c r="O23" i="2"/>
  <c r="R22" i="2"/>
  <c r="P22" i="2"/>
  <c r="O22" i="2"/>
  <c r="R21" i="2"/>
  <c r="P21" i="2"/>
  <c r="O21" i="2"/>
  <c r="R20" i="2"/>
  <c r="P20" i="2"/>
  <c r="O20" i="2"/>
  <c r="R19" i="2"/>
  <c r="P19" i="2"/>
  <c r="O19" i="2"/>
  <c r="R18" i="2"/>
  <c r="P18" i="2"/>
  <c r="O18" i="2"/>
  <c r="R17" i="2"/>
  <c r="O17" i="2"/>
  <c r="R16" i="2"/>
  <c r="P16" i="2"/>
  <c r="O16" i="2"/>
  <c r="R15" i="2"/>
  <c r="P15" i="2"/>
  <c r="O15" i="2"/>
  <c r="R14" i="2"/>
  <c r="P14" i="2"/>
  <c r="O14" i="2"/>
  <c r="R13" i="2"/>
  <c r="P13" i="2"/>
  <c r="O13" i="2"/>
  <c r="O9" i="2"/>
  <c r="O8" i="2"/>
  <c r="O7" i="2"/>
  <c r="O6" i="2"/>
  <c r="O5" i="2"/>
  <c r="F6" i="2"/>
  <c r="F7" i="2"/>
  <c r="F8" i="2"/>
  <c r="F9" i="2"/>
  <c r="F5" i="2"/>
  <c r="F14" i="2"/>
  <c r="G14" i="2"/>
  <c r="I14" i="2"/>
  <c r="F15" i="2"/>
  <c r="G15" i="2"/>
  <c r="I15" i="2"/>
  <c r="F16" i="2"/>
  <c r="G16" i="2"/>
  <c r="I16" i="2"/>
  <c r="F17" i="2"/>
  <c r="G17" i="2"/>
  <c r="I17" i="2"/>
  <c r="F18" i="2"/>
  <c r="G18" i="2"/>
  <c r="I18" i="2"/>
  <c r="F19" i="2"/>
  <c r="G19" i="2"/>
  <c r="I19" i="2"/>
  <c r="F20" i="2"/>
  <c r="G20" i="2"/>
  <c r="I20" i="2"/>
  <c r="F21" i="2"/>
  <c r="G21" i="2"/>
  <c r="I21" i="2"/>
  <c r="F22" i="2"/>
  <c r="G22" i="2"/>
  <c r="I22" i="2"/>
  <c r="F23" i="2"/>
  <c r="G23" i="2"/>
  <c r="I23" i="2"/>
  <c r="F24" i="2"/>
  <c r="G24" i="2"/>
  <c r="I24" i="2"/>
  <c r="F25" i="2"/>
  <c r="G25" i="2"/>
  <c r="I25" i="2"/>
  <c r="F26" i="2"/>
  <c r="G26" i="2"/>
  <c r="I26" i="2"/>
  <c r="F27" i="2"/>
  <c r="I27" i="2"/>
  <c r="F28" i="2"/>
  <c r="G28" i="2"/>
  <c r="I28" i="2"/>
  <c r="F29" i="2"/>
  <c r="G29" i="2"/>
  <c r="I29" i="2"/>
  <c r="F30" i="2"/>
  <c r="G30" i="2"/>
  <c r="I30" i="2"/>
  <c r="F31" i="2"/>
  <c r="G31" i="2"/>
  <c r="I31" i="2"/>
  <c r="F32" i="2"/>
  <c r="G32" i="2"/>
  <c r="I32" i="2"/>
  <c r="F33" i="2"/>
  <c r="G33" i="2"/>
  <c r="I33" i="2"/>
  <c r="F34" i="2"/>
  <c r="G34" i="2"/>
  <c r="I34" i="2"/>
  <c r="F35" i="2"/>
  <c r="G35" i="2"/>
  <c r="I35" i="2"/>
  <c r="F36" i="2"/>
  <c r="G36" i="2"/>
  <c r="I36" i="2"/>
  <c r="F37" i="2"/>
  <c r="G37" i="2"/>
  <c r="I37" i="2"/>
  <c r="F38" i="2"/>
  <c r="G38" i="2"/>
  <c r="I38" i="2"/>
  <c r="F39" i="2"/>
  <c r="G39" i="2"/>
  <c r="I39" i="2"/>
  <c r="F40" i="2"/>
  <c r="G40" i="2"/>
  <c r="I40" i="2"/>
  <c r="F41" i="2"/>
  <c r="G41" i="2"/>
  <c r="I41" i="2"/>
  <c r="F42" i="2"/>
  <c r="G42" i="2"/>
  <c r="I42" i="2"/>
  <c r="F43" i="2"/>
  <c r="G43" i="2"/>
  <c r="I43" i="2"/>
  <c r="F44" i="2"/>
  <c r="G44" i="2"/>
  <c r="I44" i="2"/>
  <c r="F45" i="2"/>
  <c r="G45" i="2"/>
  <c r="I45" i="2"/>
  <c r="F46" i="2"/>
  <c r="G46" i="2"/>
  <c r="I46" i="2"/>
  <c r="F48" i="2"/>
  <c r="G48" i="2"/>
  <c r="I48" i="2"/>
  <c r="F49" i="2"/>
  <c r="G49" i="2"/>
  <c r="I49" i="2"/>
  <c r="F50" i="2"/>
  <c r="G50" i="2"/>
  <c r="I50" i="2"/>
  <c r="F51" i="2"/>
  <c r="G51" i="2"/>
  <c r="I51" i="2"/>
  <c r="F52" i="2"/>
  <c r="G52" i="2"/>
  <c r="I52" i="2"/>
  <c r="F53" i="2"/>
  <c r="G53" i="2"/>
  <c r="I53" i="2"/>
  <c r="F54" i="2"/>
  <c r="G54" i="2"/>
  <c r="I54" i="2"/>
  <c r="F55" i="2"/>
  <c r="G55" i="2"/>
  <c r="I55" i="2"/>
  <c r="F56" i="2"/>
  <c r="G56" i="2"/>
  <c r="I56" i="2"/>
  <c r="F57" i="2"/>
  <c r="G57" i="2"/>
  <c r="I57" i="2"/>
  <c r="F58" i="2"/>
  <c r="G58" i="2"/>
  <c r="I58" i="2"/>
  <c r="F59" i="2"/>
  <c r="G59" i="2"/>
  <c r="I59" i="2"/>
  <c r="F60" i="2"/>
  <c r="G60" i="2"/>
  <c r="I60" i="2"/>
  <c r="F61" i="2"/>
  <c r="G61" i="2"/>
  <c r="I61" i="2"/>
  <c r="F62" i="2"/>
  <c r="G62" i="2"/>
  <c r="I62" i="2"/>
  <c r="F63" i="2"/>
  <c r="G63" i="2"/>
  <c r="I63" i="2"/>
  <c r="I13" i="2"/>
  <c r="G13" i="2"/>
  <c r="F13" i="2"/>
  <c r="P6" i="5" l="1"/>
  <c r="R3" i="5"/>
  <c r="S8" i="5"/>
  <c r="P8" i="5"/>
  <c r="O8" i="5"/>
  <c r="O10" i="5"/>
  <c r="O3" i="5"/>
  <c r="O6" i="5"/>
  <c r="Q12" i="5"/>
  <c r="R12" i="5"/>
  <c r="P10" i="5"/>
  <c r="S10" i="5"/>
  <c r="P3" i="5"/>
  <c r="R10" i="5"/>
  <c r="Q10" i="5"/>
  <c r="R6" i="5"/>
  <c r="S3" i="5"/>
  <c r="AG8" i="2"/>
  <c r="AG6" i="2"/>
  <c r="K39" i="3"/>
  <c r="L24" i="3"/>
  <c r="M24" i="3" s="1"/>
  <c r="L25" i="3"/>
  <c r="M25" i="3" s="1"/>
  <c r="L23" i="3"/>
  <c r="M23" i="3" s="1"/>
  <c r="L6" i="3"/>
  <c r="M6" i="3" s="1"/>
  <c r="L7" i="3"/>
  <c r="M7" i="3" s="1"/>
  <c r="L5" i="3"/>
  <c r="M5" i="3" s="1"/>
  <c r="J39" i="3"/>
  <c r="J42" i="3" s="1"/>
  <c r="K24" i="3"/>
  <c r="K25" i="3"/>
  <c r="K23" i="3"/>
  <c r="K6" i="3"/>
  <c r="K7" i="3"/>
  <c r="K5" i="3"/>
  <c r="H13" i="1"/>
  <c r="H12" i="1"/>
  <c r="M8" i="3" l="1"/>
  <c r="M26" i="3"/>
  <c r="M29" i="3" s="1"/>
  <c r="D12" i="3" s="1"/>
  <c r="M14" i="3" l="1"/>
  <c r="D11" i="3" s="1"/>
  <c r="L39" i="3" s="1"/>
  <c r="M39" i="3" s="1"/>
  <c r="M10" i="3"/>
  <c r="M15" i="3" s="1"/>
  <c r="M13" i="3"/>
  <c r="M19" i="3" s="1"/>
  <c r="M30" i="3"/>
  <c r="E5" i="1"/>
  <c r="M32" i="3" l="1"/>
  <c r="M38" i="3" s="1"/>
  <c r="M40" i="3" s="1"/>
  <c r="D14" i="3" s="1"/>
  <c r="D13" i="3"/>
  <c r="D10" i="3"/>
  <c r="M16" i="3"/>
  <c r="E49" i="5" l="1"/>
  <c r="E50" i="5"/>
  <c r="AP27" i="2"/>
  <c r="AP4" i="2" s="1"/>
  <c r="AY27" i="2"/>
  <c r="AY4" i="2" s="1"/>
  <c r="G27" i="2"/>
  <c r="AG27" i="2"/>
  <c r="Y28" i="2"/>
  <c r="AG28" i="2"/>
  <c r="Y27" i="2"/>
  <c r="P27" i="2"/>
  <c r="H14" i="1"/>
  <c r="H11" i="1"/>
  <c r="AY3" i="2" l="1"/>
  <c r="BA5" i="2"/>
  <c r="AP3" i="2"/>
  <c r="AR5" i="2"/>
  <c r="P50" i="5"/>
  <c r="O50" i="5"/>
  <c r="S50" i="5"/>
  <c r="R50" i="5"/>
  <c r="Q50" i="5"/>
  <c r="Q49" i="5"/>
  <c r="S49" i="5"/>
  <c r="E26" i="5"/>
  <c r="O49" i="5"/>
  <c r="R49" i="5"/>
  <c r="R19" i="5" s="1"/>
  <c r="P49" i="5"/>
  <c r="P19" i="5" s="1"/>
  <c r="AG4" i="2"/>
  <c r="AG3" i="2" s="1"/>
  <c r="P6" i="2"/>
  <c r="P5" i="2"/>
  <c r="Y5" i="2"/>
  <c r="Y4" i="2"/>
  <c r="G6" i="2"/>
  <c r="G5" i="2"/>
  <c r="AG5" i="2"/>
  <c r="H15" i="1"/>
  <c r="H19" i="1" s="1"/>
  <c r="I5" i="2" l="1"/>
  <c r="O19" i="5"/>
  <c r="G27" i="5"/>
  <c r="E25" i="5"/>
  <c r="S19" i="5"/>
  <c r="Z4" i="2"/>
  <c r="Y3" i="2"/>
  <c r="R5" i="2"/>
  <c r="P4" i="2"/>
  <c r="Q6" i="2"/>
  <c r="Q19" i="5"/>
  <c r="AA5" i="2"/>
  <c r="G4" i="2"/>
  <c r="H5" i="2" s="1"/>
  <c r="AI5" i="2"/>
  <c r="H18" i="1"/>
  <c r="H6" i="2" l="1"/>
</calcChain>
</file>

<file path=xl/sharedStrings.xml><?xml version="1.0" encoding="utf-8"?>
<sst xmlns="http://schemas.openxmlformats.org/spreadsheetml/2006/main" count="733" uniqueCount="267">
  <si>
    <t>Scenario 0 - Full stop at status quo</t>
  </si>
  <si>
    <t>Scenario 1 - Coordination by stronger chairs</t>
  </si>
  <si>
    <t>Scenario 2 - Strenghtening the PSC</t>
  </si>
  <si>
    <t>Scenario 3 - Building common solutions within INTOSAI</t>
  </si>
  <si>
    <t>Scenario 4 - A profesional standard-setter</t>
  </si>
  <si>
    <t>Scenario 5 - A seperate ISSAI organisation</t>
  </si>
  <si>
    <t>Estimated yearly costs</t>
  </si>
  <si>
    <t>kontrol:</t>
  </si>
  <si>
    <t>cost type</t>
  </si>
  <si>
    <t>units</t>
  </si>
  <si>
    <t>source</t>
  </si>
  <si>
    <t>Leadership</t>
  </si>
  <si>
    <t>Measure 1.A. - increased coordination between chairs</t>
  </si>
  <si>
    <t>Measure 2.A - PSC assumes responsibility</t>
  </si>
  <si>
    <t>Measure 3.A - Permanent comittee for profesional matters</t>
  </si>
  <si>
    <t>A</t>
  </si>
  <si>
    <t>Cordination meeting within PSC</t>
  </si>
  <si>
    <t>B</t>
  </si>
  <si>
    <t>PSC SteerCom -  5 meetings in 3 years</t>
  </si>
  <si>
    <t>Meeting</t>
  </si>
  <si>
    <t>F</t>
  </si>
  <si>
    <t>Half time chair of the board</t>
  </si>
  <si>
    <t>PSC SteerCom -  30 participants</t>
  </si>
  <si>
    <t>25 participants</t>
  </si>
  <si>
    <t>C</t>
  </si>
  <si>
    <t>Steering group - 5 people</t>
  </si>
  <si>
    <t>Coordination CBC and KSC</t>
  </si>
  <si>
    <t>Members</t>
  </si>
  <si>
    <t xml:space="preserve">Attendance </t>
  </si>
  <si>
    <t>Virtual corporation</t>
  </si>
  <si>
    <t>Approval and classification</t>
  </si>
  <si>
    <t>Measure 2.B - supporting technical group</t>
  </si>
  <si>
    <t>Measure 3.B - common forum</t>
  </si>
  <si>
    <t>Measure 4.B -Standard setting board</t>
  </si>
  <si>
    <t>PSC Steering comittee</t>
  </si>
  <si>
    <t>3 group meetings - 10 people</t>
  </si>
  <si>
    <t>12 people - 3 meetings</t>
  </si>
  <si>
    <t>Group meetings</t>
  </si>
  <si>
    <t>3 meetings of 4 days</t>
  </si>
  <si>
    <t>Other steering comittees (partial)</t>
  </si>
  <si>
    <t>Atendance</t>
  </si>
  <si>
    <t>Commited working time (80 days each)</t>
  </si>
  <si>
    <t>Commited working time (90 days each)</t>
  </si>
  <si>
    <t>Between meetings</t>
  </si>
  <si>
    <t>Members work</t>
  </si>
  <si>
    <t>Development of draft profesional standards</t>
  </si>
  <si>
    <t>L</t>
  </si>
  <si>
    <t>Subcomittee's standards work</t>
  </si>
  <si>
    <t>H</t>
  </si>
  <si>
    <t>Drafting groups - yearly production</t>
  </si>
  <si>
    <t>Gained due to 2.B and 2.E</t>
  </si>
  <si>
    <t>Gained due to 3.A and 3.B</t>
  </si>
  <si>
    <t>M</t>
  </si>
  <si>
    <t>External expertise</t>
  </si>
  <si>
    <t>Stakeholder representation</t>
  </si>
  <si>
    <t>Measure 2.D - Advisory board for the steering comittee</t>
  </si>
  <si>
    <t xml:space="preserve">Measure 3.D - Seperate advisory board </t>
  </si>
  <si>
    <t>1 day additional day at SterCom meetings</t>
  </si>
  <si>
    <t>1 day additional day at group meetings</t>
  </si>
  <si>
    <t>supporting the board</t>
  </si>
  <si>
    <t>Supporting functions</t>
  </si>
  <si>
    <t>Measure 2.E - A chair with a strong secretariat</t>
  </si>
  <si>
    <t>Measure 3.E - Common supporting functions</t>
  </si>
  <si>
    <t>Measure 4.E -Secretariat</t>
  </si>
  <si>
    <t>E</t>
  </si>
  <si>
    <t>PSC, FAS, CAS, PAS Secretariats</t>
  </si>
  <si>
    <t>PSC Secretariat</t>
  </si>
  <si>
    <t>Director for prof matters / standards</t>
  </si>
  <si>
    <t>Support - other chairs</t>
  </si>
  <si>
    <t>Travelling costs - dir</t>
  </si>
  <si>
    <t>Travelling costs - dir / chair</t>
  </si>
  <si>
    <t>Virtual sectretariat</t>
  </si>
  <si>
    <t>Secretariat</t>
  </si>
  <si>
    <t xml:space="preserve">Services to SAIs </t>
  </si>
  <si>
    <t>G</t>
  </si>
  <si>
    <t>Office</t>
  </si>
  <si>
    <t>Oversigth and endorsement</t>
  </si>
  <si>
    <t>Relation to the INTOSAI organisation</t>
  </si>
  <si>
    <t>Measure G 5  - Income from member fees from SAIs and/or individual auditors</t>
  </si>
  <si>
    <t>Financing from INTOSAI budget is replaced by new sources for all measures</t>
  </si>
  <si>
    <t>Unit cost assumptions</t>
  </si>
  <si>
    <t xml:space="preserve">Type </t>
  </si>
  <si>
    <t>Unit</t>
  </si>
  <si>
    <t>Kolonne1</t>
  </si>
  <si>
    <t>Unit cost</t>
  </si>
  <si>
    <t>Kolonne2</t>
  </si>
  <si>
    <t>Assumptions - a 'normal' project to develop an ISSAI/INTOSAI GOV</t>
  </si>
  <si>
    <t>travels</t>
  </si>
  <si>
    <t>1 meeting cost for each delegate</t>
  </si>
  <si>
    <t>Includes travel, accommodation</t>
  </si>
  <si>
    <t>Type</t>
  </si>
  <si>
    <t>hosted days</t>
  </si>
  <si>
    <t>1 meeting day costs for host</t>
  </si>
  <si>
    <t>Includes venue, logistics, meals</t>
  </si>
  <si>
    <t>5 meetings with 18 participants</t>
  </si>
  <si>
    <t>working days</t>
  </si>
  <si>
    <t>1 working day cost for SAI</t>
  </si>
  <si>
    <t>No overhaed (considered marginal cost)</t>
  </si>
  <si>
    <t>10 meeting days</t>
  </si>
  <si>
    <t>staff years</t>
  </si>
  <si>
    <t>1 full staff year</t>
  </si>
  <si>
    <t>Includes overhead costs</t>
  </si>
  <si>
    <t>Drafting and meeting participation</t>
  </si>
  <si>
    <t>leader yearly</t>
  </si>
  <si>
    <t>1 full staff year (leader)</t>
  </si>
  <si>
    <t>Total</t>
  </si>
  <si>
    <t>m2/yearly</t>
  </si>
  <si>
    <t>Rent of 1 m2 office</t>
  </si>
  <si>
    <t>(Based on major city outskirts)</t>
  </si>
  <si>
    <t>drafts</t>
  </si>
  <si>
    <t>1 draft ISSAI/INTOSAI GOV developed</t>
  </si>
  <si>
    <t xml:space="preserve">Covers costs of the project </t>
  </si>
  <si>
    <t>Yearly costs in 6 years per project</t>
  </si>
  <si>
    <t>I</t>
  </si>
  <si>
    <t>pages</t>
  </si>
  <si>
    <t>1 page ISSAI /INTOSAI GOV developed</t>
  </si>
  <si>
    <t>J</t>
  </si>
  <si>
    <t>reviews</t>
  </si>
  <si>
    <t>1 maintenance review of 1 document</t>
  </si>
  <si>
    <t>Covers the review and minor changes</t>
  </si>
  <si>
    <t>Outcome - assumed unit prices</t>
  </si>
  <si>
    <t>K</t>
  </si>
  <si>
    <t>reviewed pages</t>
  </si>
  <si>
    <t>1 pages reviewed</t>
  </si>
  <si>
    <t>3 documents - unit price per draft ISSAI/INTOSAI GOV:</t>
  </si>
  <si>
    <t>year of maintenance</t>
  </si>
  <si>
    <t xml:space="preserve">342 pages reviewed and 114 (33%) new pages </t>
  </si>
  <si>
    <t>Covers the existing standards per 2013</t>
  </si>
  <si>
    <t>100 pages - unit price per page</t>
  </si>
  <si>
    <t>hours</t>
  </si>
  <si>
    <t>1 hour of external expert consultency</t>
  </si>
  <si>
    <t>Yearly cost in 6 years per document</t>
  </si>
  <si>
    <t>Yearly cost in 6 years per page</t>
  </si>
  <si>
    <t>Corresponding inherent value as per INCOSAI 2013</t>
  </si>
  <si>
    <t>All 87 ISSAIs/INTOSAI GOVs</t>
  </si>
  <si>
    <t>NB! The known costs for ISSAI 100,200,300 and 400 as well as ISSAIs 1000-1999 have been significantly than the assumed average</t>
  </si>
  <si>
    <t>Assumptions - a 'normal' maintenance review</t>
  </si>
  <si>
    <t>1 meeting 12 persons</t>
  </si>
  <si>
    <t>3 days of meeting</t>
  </si>
  <si>
    <t>Review and concluding paper</t>
  </si>
  <si>
    <t>3 documents - unit price per document</t>
  </si>
  <si>
    <t>Yearly costs at 342 pages yearly</t>
  </si>
  <si>
    <t>Sources of financing</t>
  </si>
  <si>
    <t>No</t>
  </si>
  <si>
    <t>Description</t>
  </si>
  <si>
    <t>SAIs of the chairs</t>
  </si>
  <si>
    <t>The 6 chairs in the PSC  (in scenario 1 also the chairs of CBC and KSC)</t>
  </si>
  <si>
    <t>Assumptions - the future need for revision of existing documents</t>
  </si>
  <si>
    <t>Engaged SAIs</t>
  </si>
  <si>
    <t>SAIs that take part in a standards developing group</t>
  </si>
  <si>
    <t>Only 1 out of 3 reviews results in a (full) project to develop/revise an ISSAI/INTOSAI GOV</t>
  </si>
  <si>
    <t>Fixed contributions</t>
  </si>
  <si>
    <t>Financial or in-kind contributions for a fixed period of minimum 3 years</t>
  </si>
  <si>
    <t>INTOSAI budget</t>
  </si>
  <si>
    <t>Permanent financing over the INTOSAI budget</t>
  </si>
  <si>
    <t>Yearly review of 342 pages</t>
  </si>
  <si>
    <t>New sources</t>
  </si>
  <si>
    <t>Seperate membership fees, income from consultencay services to SAIs etc</t>
  </si>
  <si>
    <t>Resulting project costs  for 33% of 342 pages</t>
  </si>
  <si>
    <t>Project donations</t>
  </si>
  <si>
    <t>Donations to specific standards-developing projects</t>
  </si>
  <si>
    <t>Yearly maintenance and development</t>
  </si>
  <si>
    <t>Correponding no of ISSAI/INTOSAI GOVs per INCOSAI:</t>
  </si>
  <si>
    <t>A further number of projects may be launched in areas where there are no existing ISSAIs/INTOSAI GOVs</t>
  </si>
  <si>
    <t>ISSAI nummer</t>
  </si>
  <si>
    <t>Pages</t>
  </si>
  <si>
    <t>Endorsed</t>
  </si>
  <si>
    <t>Revied at least every.. years</t>
  </si>
  <si>
    <t>Next/first review</t>
  </si>
  <si>
    <t>Responsible comittee</t>
  </si>
  <si>
    <t>Sub- committee</t>
  </si>
  <si>
    <t>Practice Note Pages</t>
  </si>
  <si>
    <t>frequency</t>
  </si>
  <si>
    <t>1 review</t>
  </si>
  <si>
    <t>2 review</t>
  </si>
  <si>
    <t>3 review</t>
  </si>
  <si>
    <t>4 review</t>
  </si>
  <si>
    <t>5 review</t>
  </si>
  <si>
    <t xml:space="preserve"> -</t>
  </si>
  <si>
    <t>1. review</t>
  </si>
  <si>
    <t>1 PSC</t>
  </si>
  <si>
    <t>PSC Chair</t>
  </si>
  <si>
    <t>2. review</t>
  </si>
  <si>
    <t>3. review</t>
  </si>
  <si>
    <t>4. review</t>
  </si>
  <si>
    <t>5. review</t>
  </si>
  <si>
    <t>Dependent on ISAs</t>
  </si>
  <si>
    <t>PSC Chair/Project group</t>
  </si>
  <si>
    <t>When the underlying ISA is revised</t>
  </si>
  <si>
    <t>after 2013</t>
  </si>
  <si>
    <t>FAS</t>
  </si>
  <si>
    <t>2013-2016</t>
  </si>
  <si>
    <t>2016-2019</t>
  </si>
  <si>
    <t>2019-2022</t>
  </si>
  <si>
    <t>2022-2025</t>
  </si>
  <si>
    <t>2025-2028</t>
  </si>
  <si>
    <t>2028-2031</t>
  </si>
  <si>
    <t>2031-2034</t>
  </si>
  <si>
    <t>2034-2037</t>
  </si>
  <si>
    <t>2037-2004</t>
  </si>
  <si>
    <t>Review</t>
  </si>
  <si>
    <t>4.review</t>
  </si>
  <si>
    <t>5.review</t>
  </si>
  <si>
    <t>PAS</t>
  </si>
  <si>
    <t>CAS</t>
  </si>
  <si>
    <t>2 KSC</t>
  </si>
  <si>
    <t>KSC Chair</t>
  </si>
  <si>
    <t>WGEA</t>
  </si>
  <si>
    <t>In process</t>
  </si>
  <si>
    <t>3 CBC</t>
  </si>
  <si>
    <t>Subcom. on Peer Reviews</t>
  </si>
  <si>
    <t>3 CBS</t>
  </si>
  <si>
    <t>WGFACML</t>
  </si>
  <si>
    <t>CBC</t>
  </si>
  <si>
    <t>GOV 9100</t>
  </si>
  <si>
    <t>ICS</t>
  </si>
  <si>
    <t>GOV 9110</t>
  </si>
  <si>
    <t>GOV 9120</t>
  </si>
  <si>
    <t>GOV 9130</t>
  </si>
  <si>
    <t>GOV 9140</t>
  </si>
  <si>
    <t>GOV 9150</t>
  </si>
  <si>
    <t>GOV9160</t>
  </si>
  <si>
    <t>GOV 9200</t>
  </si>
  <si>
    <t>ARS</t>
  </si>
  <si>
    <t>GOV 9250</t>
  </si>
  <si>
    <t>Content of the Framework as per INCOSAI 2013</t>
  </si>
  <si>
    <t>Number of ISSAIs/INTOSAI GOVs</t>
  </si>
  <si>
    <t>Total number of pages</t>
  </si>
  <si>
    <t>Average lenght of ISSAIs/INTOSAI GOVs</t>
  </si>
  <si>
    <t>Pages for review yearly on avarage</t>
  </si>
  <si>
    <t>ISSAIs/INTOSAI GOVs by 2016 (as planned)</t>
  </si>
  <si>
    <t>cf. list of ISSAIs</t>
  </si>
  <si>
    <t>ISSAIs 100-400 - ISSAI Harmonisation project group</t>
  </si>
  <si>
    <t>Estimate based on 
ressource assumptions</t>
  </si>
  <si>
    <t>Number</t>
  </si>
  <si>
    <t>Persons</t>
  </si>
  <si>
    <t>Working days - estimate based on reports from members</t>
  </si>
  <si>
    <t>Project group meetings</t>
  </si>
  <si>
    <t>Smaller group meetings</t>
  </si>
  <si>
    <t>Meeting days (host)</t>
  </si>
  <si>
    <t>Total estimate</t>
  </si>
  <si>
    <t xml:space="preserve">Does not include meetings in FAS, PAS and CAS, PSC steering comittee and GB </t>
  </si>
  <si>
    <t>Unit price:</t>
  </si>
  <si>
    <t xml:space="preserve">Number of documents </t>
  </si>
  <si>
    <t>Number of pages</t>
  </si>
  <si>
    <t>Number of pages planned for review by responsible comitee/subcomittee</t>
  </si>
  <si>
    <t>Calculated yearly average 2013-2040</t>
  </si>
  <si>
    <t>For the financial audit guidelines ISSAI 1000-1815 there is no future review planning beacuse updates of Practice Notes depend on the inorporated ISA</t>
  </si>
  <si>
    <t>We have weighted these ISSAIs in with 3,33% of the total text yearly (10% in each 3 year congress period)</t>
  </si>
  <si>
    <t>This covers FAS consideration of ISAs any future participation in IAASB task-forces as well as development of Practice Notes</t>
  </si>
  <si>
    <t>Ressources used by the 6 chairing SAIs in PSC :</t>
  </si>
  <si>
    <t>Based on reported information - at least</t>
  </si>
  <si>
    <t>Engaged SAIs - comittee members</t>
  </si>
  <si>
    <t>Engaged SAIs - hosting meetings</t>
  </si>
  <si>
    <t>Fixed contributions in kind - members</t>
  </si>
  <si>
    <t>Fixed contributions - in kind and financial</t>
  </si>
  <si>
    <t>Current chairs</t>
  </si>
  <si>
    <t>The PSC Secretariat</t>
  </si>
  <si>
    <t>Subcomittee secretariats</t>
  </si>
  <si>
    <t>Future chairs 2016-2019</t>
  </si>
  <si>
    <t>Secretariats</t>
  </si>
  <si>
    <t>Engaged SAIs - voluntary groups</t>
  </si>
  <si>
    <t>Scenario for implementation</t>
  </si>
  <si>
    <t>Costs</t>
  </si>
  <si>
    <t>Units</t>
  </si>
  <si>
    <t xml:space="preserve">Measure 2.D - Seperate advisory board </t>
  </si>
  <si>
    <t>Measure 2.E - Common supporting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</si>
</sst>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\ [$€-1];[Red]\-#,##0\ [$€-1]"/>
    <numFmt numFmtId="166" formatCode="_ * #,##0_ ;_ * \-#,##0_ ;_ * &quot;-&quot;??_ ;_ @_ "/>
    <numFmt numFmtId="167" formatCode="0.0"/>
    <numFmt numFmtId="168" formatCode="#,##0.00_-\ [$€-1]"/>
    <numFmt numFmtId="169" formatCode="#,##0_-\ [$€-1]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1F497D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165" fontId="0" fillId="0" borderId="0" xfId="0" applyNumberFormat="1"/>
    <xf numFmtId="0" fontId="0" fillId="0" borderId="0" xfId="0" quotePrefix="1"/>
    <xf numFmtId="166" fontId="0" fillId="0" borderId="0" xfId="1" applyNumberFormat="1" applyFont="1"/>
    <xf numFmtId="167" fontId="0" fillId="0" borderId="0" xfId="0" applyNumberFormat="1"/>
    <xf numFmtId="1" fontId="0" fillId="0" borderId="0" xfId="0" applyNumberFormat="1"/>
    <xf numFmtId="0" fontId="0" fillId="0" borderId="0" xfId="0" applyProtection="1">
      <protection locked="0"/>
    </xf>
    <xf numFmtId="164" fontId="0" fillId="0" borderId="0" xfId="1" applyFont="1" applyProtection="1">
      <protection locked="0"/>
    </xf>
    <xf numFmtId="166" fontId="0" fillId="0" borderId="0" xfId="1" applyNumberFormat="1" applyFont="1" applyProtection="1">
      <protection locked="0"/>
    </xf>
    <xf numFmtId="165" fontId="0" fillId="2" borderId="0" xfId="0" applyNumberFormat="1" applyFill="1"/>
    <xf numFmtId="165" fontId="0" fillId="3" borderId="0" xfId="0" applyNumberFormat="1" applyFill="1"/>
    <xf numFmtId="0" fontId="2" fillId="4" borderId="0" xfId="0" applyFont="1" applyFill="1"/>
    <xf numFmtId="0" fontId="0" fillId="4" borderId="0" xfId="0" applyFill="1"/>
    <xf numFmtId="0" fontId="0" fillId="0" borderId="1" xfId="0" applyBorder="1"/>
    <xf numFmtId="0" fontId="2" fillId="4" borderId="1" xfId="0" applyFont="1" applyFill="1" applyBorder="1"/>
    <xf numFmtId="0" fontId="0" fillId="0" borderId="2" xfId="0" applyBorder="1"/>
    <xf numFmtId="0" fontId="0" fillId="4" borderId="2" xfId="0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9" xfId="0" applyFont="1" applyBorder="1"/>
    <xf numFmtId="168" fontId="0" fillId="0" borderId="0" xfId="0" applyNumberFormat="1" applyAlignment="1">
      <alignment horizontal="right"/>
    </xf>
    <xf numFmtId="168" fontId="0" fillId="4" borderId="0" xfId="0" applyNumberFormat="1" applyFill="1" applyAlignment="1">
      <alignment horizontal="right"/>
    </xf>
    <xf numFmtId="166" fontId="0" fillId="4" borderId="0" xfId="1" applyNumberFormat="1" applyFont="1" applyFill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2" xfId="0" applyFont="1" applyBorder="1"/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2" fillId="0" borderId="5" xfId="0" applyNumberFormat="1" applyFont="1" applyBorder="1"/>
    <xf numFmtId="165" fontId="0" fillId="5" borderId="0" xfId="0" applyNumberFormat="1" applyFill="1"/>
    <xf numFmtId="168" fontId="0" fillId="0" borderId="0" xfId="0" applyNumberFormat="1"/>
    <xf numFmtId="0" fontId="2" fillId="6" borderId="0" xfId="0" applyFont="1" applyFill="1"/>
    <xf numFmtId="0" fontId="2" fillId="6" borderId="1" xfId="0" applyFont="1" applyFill="1" applyBorder="1"/>
    <xf numFmtId="0" fontId="0" fillId="6" borderId="0" xfId="0" applyFill="1"/>
    <xf numFmtId="168" fontId="0" fillId="6" borderId="0" xfId="0" applyNumberFormat="1" applyFill="1" applyAlignment="1">
      <alignment horizontal="right"/>
    </xf>
    <xf numFmtId="166" fontId="0" fillId="6" borderId="0" xfId="1" applyNumberFormat="1" applyFont="1" applyFill="1"/>
    <xf numFmtId="0" fontId="0" fillId="6" borderId="2" xfId="0" applyFill="1" applyBorder="1"/>
    <xf numFmtId="9" fontId="0" fillId="0" borderId="0" xfId="2" applyFont="1"/>
    <xf numFmtId="169" fontId="0" fillId="0" borderId="0" xfId="0" applyNumberFormat="1"/>
    <xf numFmtId="0" fontId="2" fillId="0" borderId="1" xfId="0" applyFont="1" applyBorder="1"/>
    <xf numFmtId="169" fontId="0" fillId="0" borderId="1" xfId="0" applyNumberFormat="1" applyBorder="1"/>
    <xf numFmtId="0" fontId="0" fillId="7" borderId="0" xfId="0" applyFill="1"/>
    <xf numFmtId="0" fontId="0" fillId="8" borderId="2" xfId="0" applyFill="1" applyBorder="1"/>
    <xf numFmtId="0" fontId="0" fillId="0" borderId="0" xfId="0" applyAlignment="1">
      <alignment horizontal="right"/>
    </xf>
    <xf numFmtId="0" fontId="0" fillId="8" borderId="2" xfId="0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9" borderId="2" xfId="0" applyFill="1" applyBorder="1"/>
    <xf numFmtId="0" fontId="0" fillId="9" borderId="0" xfId="0" applyFill="1"/>
    <xf numFmtId="0" fontId="0" fillId="9" borderId="0" xfId="0" applyFill="1" applyAlignment="1">
      <alignment horizontal="right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/>
    <xf numFmtId="0" fontId="0" fillId="0" borderId="19" xfId="0" applyBorder="1"/>
    <xf numFmtId="0" fontId="2" fillId="0" borderId="19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3" xfId="0" applyBorder="1"/>
    <xf numFmtId="0" fontId="0" fillId="7" borderId="4" xfId="0" applyFill="1" applyBorder="1"/>
    <xf numFmtId="0" fontId="2" fillId="0" borderId="5" xfId="0" applyFont="1" applyBorder="1"/>
    <xf numFmtId="0" fontId="2" fillId="7" borderId="0" xfId="0" applyFont="1" applyFill="1"/>
    <xf numFmtId="169" fontId="0" fillId="0" borderId="7" xfId="0" applyNumberFormat="1" applyBorder="1"/>
  </cellXfs>
  <cellStyles count="3">
    <cellStyle name="Normal" xfId="0" builtinId="0"/>
    <cellStyle name="Porcentagem" xfId="2" builtinId="5"/>
    <cellStyle name="Vírgula" xfId="1" builtinId="3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#,##0\ [$€-1];[Red]\-#,##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 * #,##0_ ;_ * \-#,##0_ ;_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4"/>
            <c:extLst>
              <c:ext xmlns:c16="http://schemas.microsoft.com/office/drawing/2014/chart" uri="{C3380CC4-5D6E-409C-BE32-E72D297353CC}">
                <c16:uniqueId val="{00000000-C4DB-44FA-AF94-FD1058D8C8C1}"/>
              </c:ext>
            </c:extLst>
          </c:dPt>
          <c:dLbls>
            <c:dLbl>
              <c:idx val="0"/>
              <c:layout>
                <c:manualLayout>
                  <c:x val="2.671654476848368E-3"/>
                  <c:y val="-0.1393870984944095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B-44FA-AF94-FD1058D8C8C1}"/>
                </c:ext>
              </c:extLst>
            </c:dLbl>
            <c:dLbl>
              <c:idx val="1"/>
              <c:layout>
                <c:manualLayout>
                  <c:x val="1.8050778836196529E-3"/>
                  <c:y val="-9.8889281079941795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B-44FA-AF94-FD1058D8C8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DB-44FA-AF94-FD1058D8C8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B-44FA-AF94-FD1058D8C8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DB-44FA-AF94-FD1058D8C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scenarios'!$F$5:$F$9</c:f>
              <c:strCache>
                <c:ptCount val="5"/>
                <c:pt idx="0">
                  <c:v>Engaged SAIs</c:v>
                </c:pt>
                <c:pt idx="1">
                  <c:v>SAIs of the chairs</c:v>
                </c:pt>
                <c:pt idx="2">
                  <c:v>Fixed contributions</c:v>
                </c:pt>
                <c:pt idx="3">
                  <c:v>INTOSAI budget</c:v>
                </c:pt>
                <c:pt idx="4">
                  <c:v>New sources</c:v>
                </c:pt>
              </c:strCache>
            </c:strRef>
          </c:cat>
          <c:val>
            <c:numRef>
              <c:f>'Cost scenarios'!$G$5:$G$9</c:f>
              <c:numCache>
                <c:formatCode>#,##0.00_-\ [$€-1]</c:formatCode>
                <c:ptCount val="5"/>
                <c:pt idx="0">
                  <c:v>1068600</c:v>
                </c:pt>
                <c:pt idx="1">
                  <c:v>900000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DB-44FA-AF94-FD1058D8C8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4"/>
            <c:extLst>
              <c:ext xmlns:c16="http://schemas.microsoft.com/office/drawing/2014/chart" uri="{C3380CC4-5D6E-409C-BE32-E72D297353CC}">
                <c16:uniqueId val="{00000000-CC1C-455B-AE97-674CE71C16B4}"/>
              </c:ext>
            </c:extLst>
          </c:dPt>
          <c:dLbls>
            <c:dLbl>
              <c:idx val="0"/>
              <c:layout>
                <c:manualLayout>
                  <c:x val="3.1197232650075424E-3"/>
                  <c:y val="-0.1149539079410680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1C-455B-AE97-674CE71C16B4}"/>
                </c:ext>
              </c:extLst>
            </c:dLbl>
            <c:dLbl>
              <c:idx val="1"/>
              <c:layout>
                <c:manualLayout>
                  <c:x val="1.5068701645285473E-3"/>
                  <c:y val="-1.638211348361181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1C-455B-AE97-674CE71C16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1C-455B-AE97-674CE71C16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1C-455B-AE97-674CE71C16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1C-455B-AE97-674CE71C1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scenarios'!$F$5:$F$9</c:f>
              <c:strCache>
                <c:ptCount val="5"/>
                <c:pt idx="0">
                  <c:v>Engaged SAIs</c:v>
                </c:pt>
                <c:pt idx="1">
                  <c:v>SAIs of the chairs</c:v>
                </c:pt>
                <c:pt idx="2">
                  <c:v>Fixed contributions</c:v>
                </c:pt>
                <c:pt idx="3">
                  <c:v>INTOSAI budget</c:v>
                </c:pt>
                <c:pt idx="4">
                  <c:v>New sources</c:v>
                </c:pt>
              </c:strCache>
            </c:strRef>
          </c:cat>
          <c:val>
            <c:numRef>
              <c:f>'Cost scenarios'!$P$5:$P$9</c:f>
              <c:numCache>
                <c:formatCode>#,##0.00_-\ [$€-1]</c:formatCode>
                <c:ptCount val="5"/>
                <c:pt idx="0">
                  <c:v>1068600</c:v>
                </c:pt>
                <c:pt idx="1">
                  <c:v>977000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1C-455B-AE97-674CE71C16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4"/>
            <c:extLst>
              <c:ext xmlns:c16="http://schemas.microsoft.com/office/drawing/2014/chart" uri="{C3380CC4-5D6E-409C-BE32-E72D297353CC}">
                <c16:uniqueId val="{00000000-C175-4EE1-BA9E-7F43E294483D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1-C175-4EE1-BA9E-7F43E294483D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C175-4EE1-BA9E-7F43E294483D}"/>
              </c:ext>
            </c:extLst>
          </c:dPt>
          <c:dLbls>
            <c:dLbl>
              <c:idx val="0"/>
              <c:layout>
                <c:manualLayout>
                  <c:x val="1.7207405849072661E-2"/>
                  <c:y val="-0.2969533765579480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5-4EE1-BA9E-7F43E294483D}"/>
                </c:ext>
              </c:extLst>
            </c:dLbl>
            <c:dLbl>
              <c:idx val="1"/>
              <c:layout>
                <c:manualLayout>
                  <c:x val="-2.6358325156536806E-2"/>
                  <c:y val="6.848399886097299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5-4EE1-BA9E-7F43E294483D}"/>
                </c:ext>
              </c:extLst>
            </c:dLbl>
            <c:dLbl>
              <c:idx val="2"/>
              <c:layout>
                <c:manualLayout>
                  <c:x val="0.1109468168306576"/>
                  <c:y val="2.1733237684270477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5-4EE1-BA9E-7F43E29448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scenarios'!$X$4:$X$6</c:f>
              <c:strCache>
                <c:ptCount val="3"/>
                <c:pt idx="0">
                  <c:v>Engaged SAIs</c:v>
                </c:pt>
                <c:pt idx="1">
                  <c:v>SAIs of the chairs</c:v>
                </c:pt>
                <c:pt idx="2">
                  <c:v>Project donations</c:v>
                </c:pt>
              </c:strCache>
            </c:strRef>
          </c:cat>
          <c:val>
            <c:numRef>
              <c:f>'Cost scenarios'!$Y$4:$Y$6</c:f>
              <c:numCache>
                <c:formatCode>#,##0.00_-\ [$€-1]</c:formatCode>
                <c:ptCount val="3"/>
                <c:pt idx="0">
                  <c:v>1361170</c:v>
                </c:pt>
                <c:pt idx="1">
                  <c:v>855000</c:v>
                </c:pt>
                <c:pt idx="2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5-4EE1-BA9E-7F43E29448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011145067344147"/>
          <c:y val="0.21231764615687906"/>
          <c:w val="0.399777098653117"/>
          <c:h val="0.68327976482923491"/>
        </c:manualLayout>
      </c:layout>
      <c:pieChart>
        <c:varyColors val="1"/>
        <c:ser>
          <c:idx val="0"/>
          <c:order val="0"/>
          <c:explosion val="16"/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00-0E06-48C0-8F8A-E0F7958DA956}"/>
              </c:ext>
            </c:extLst>
          </c:dPt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0E06-48C0-8F8A-E0F7958DA956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0E06-48C0-8F8A-E0F7958DA956}"/>
              </c:ext>
            </c:extLst>
          </c:dPt>
          <c:dPt>
            <c:idx val="3"/>
            <c:bubble3D val="0"/>
            <c:explosion val="6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E06-48C0-8F8A-E0F7958DA956}"/>
              </c:ext>
            </c:extLst>
          </c:dPt>
          <c:dPt>
            <c:idx val="4"/>
            <c:bubble3D val="0"/>
            <c:explosion val="35"/>
            <c:extLst>
              <c:ext xmlns:c16="http://schemas.microsoft.com/office/drawing/2014/chart" uri="{C3380CC4-5D6E-409C-BE32-E72D297353CC}">
                <c16:uniqueId val="{00000005-0E06-48C0-8F8A-E0F7958DA956}"/>
              </c:ext>
            </c:extLst>
          </c:dPt>
          <c:dPt>
            <c:idx val="5"/>
            <c:bubble3D val="0"/>
            <c:explosion val="20"/>
            <c:extLst>
              <c:ext xmlns:c16="http://schemas.microsoft.com/office/drawing/2014/chart" uri="{C3380CC4-5D6E-409C-BE32-E72D297353CC}">
                <c16:uniqueId val="{00000006-0E06-48C0-8F8A-E0F7958DA956}"/>
              </c:ext>
            </c:extLst>
          </c:dPt>
          <c:dLbls>
            <c:dLbl>
              <c:idx val="0"/>
              <c:layout>
                <c:manualLayout>
                  <c:x val="-7.1668082550582386E-3"/>
                  <c:y val="-0.1171397553282369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06-48C0-8F8A-E0F7958DA9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6-48C0-8F8A-E0F7958DA956}"/>
                </c:ext>
              </c:extLst>
            </c:dLbl>
            <c:dLbl>
              <c:idx val="3"/>
              <c:layout>
                <c:manualLayout>
                  <c:x val="-3.7096693897674149E-4"/>
                  <c:y val="-0.105895970691958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contri-butions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E06-48C0-8F8A-E0F7958DA956}"/>
                </c:ext>
              </c:extLst>
            </c:dLbl>
            <c:dLbl>
              <c:idx val="4"/>
              <c:layout>
                <c:manualLayout>
                  <c:x val="-2.1495205533349285E-2"/>
                  <c:y val="4.960380478829430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6-48C0-8F8A-E0F7958DA956}"/>
                </c:ext>
              </c:extLst>
            </c:dLbl>
            <c:dLbl>
              <c:idx val="5"/>
              <c:layout>
                <c:manualLayout>
                  <c:x val="0.12397401946693175"/>
                  <c:y val="3.124041684007622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6-48C0-8F8A-E0F7958DA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scenarios'!$AF$4:$AF$9</c:f>
              <c:strCache>
                <c:ptCount val="6"/>
                <c:pt idx="0">
                  <c:v>Engaged SAIs</c:v>
                </c:pt>
                <c:pt idx="1">
                  <c:v>SAIs of the chairs</c:v>
                </c:pt>
                <c:pt idx="2">
                  <c:v>Project donations</c:v>
                </c:pt>
                <c:pt idx="3">
                  <c:v>Fixed contributions</c:v>
                </c:pt>
                <c:pt idx="4">
                  <c:v>INTOSAI budget</c:v>
                </c:pt>
                <c:pt idx="5">
                  <c:v>New sources</c:v>
                </c:pt>
              </c:strCache>
            </c:strRef>
          </c:cat>
          <c:val>
            <c:numRef>
              <c:f>'Cost scenarios'!$AG$4:$AG$9</c:f>
              <c:numCache>
                <c:formatCode>#,##0.00_-\ [$€-1]</c:formatCode>
                <c:ptCount val="6"/>
                <c:pt idx="0">
                  <c:v>945060</c:v>
                </c:pt>
                <c:pt idx="1">
                  <c:v>0</c:v>
                </c:pt>
                <c:pt idx="2">
                  <c:v>37500</c:v>
                </c:pt>
                <c:pt idx="3">
                  <c:v>1082000</c:v>
                </c:pt>
                <c:pt idx="4">
                  <c:v>20000</c:v>
                </c:pt>
                <c:pt idx="5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06-48C0-8F8A-E0F7958DA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011145067344147"/>
          <c:y val="0.21231764615687906"/>
          <c:w val="0.399777098653117"/>
          <c:h val="0.68327976482923491"/>
        </c:manualLayout>
      </c:layout>
      <c:pieChart>
        <c:varyColors val="1"/>
        <c:ser>
          <c:idx val="0"/>
          <c:order val="0"/>
          <c:explosion val="16"/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00-6AB2-4DAF-BD23-9DE3BB46DB93}"/>
              </c:ext>
            </c:extLst>
          </c:dPt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6AB2-4DAF-BD23-9DE3BB46DB93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6AB2-4DAF-BD23-9DE3BB46DB93}"/>
              </c:ext>
            </c:extLst>
          </c:dPt>
          <c:dPt>
            <c:idx val="3"/>
            <c:bubble3D val="0"/>
            <c:explosion val="6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AB2-4DAF-BD23-9DE3BB46DB93}"/>
              </c:ext>
            </c:extLst>
          </c:dPt>
          <c:dPt>
            <c:idx val="4"/>
            <c:bubble3D val="0"/>
            <c:explosion val="15"/>
            <c:extLst>
              <c:ext xmlns:c16="http://schemas.microsoft.com/office/drawing/2014/chart" uri="{C3380CC4-5D6E-409C-BE32-E72D297353CC}">
                <c16:uniqueId val="{00000005-6AB2-4DAF-BD23-9DE3BB46DB93}"/>
              </c:ext>
            </c:extLst>
          </c:dPt>
          <c:dPt>
            <c:idx val="5"/>
            <c:bubble3D val="0"/>
            <c:explosion val="6"/>
            <c:extLst>
              <c:ext xmlns:c16="http://schemas.microsoft.com/office/drawing/2014/chart" uri="{C3380CC4-5D6E-409C-BE32-E72D297353CC}">
                <c16:uniqueId val="{00000006-6AB2-4DAF-BD23-9DE3BB46DB9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B2-4DAF-BD23-9DE3BB46DB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B2-4DAF-BD23-9DE3BB46DB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Fixed contri-butions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AB2-4DAF-BD23-9DE3BB46D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scenarios'!$AO$4:$AO$9</c:f>
              <c:strCache>
                <c:ptCount val="6"/>
                <c:pt idx="0">
                  <c:v>Engaged SAIs</c:v>
                </c:pt>
                <c:pt idx="1">
                  <c:v>SAIs of the chairs</c:v>
                </c:pt>
                <c:pt idx="2">
                  <c:v>Project donations</c:v>
                </c:pt>
                <c:pt idx="3">
                  <c:v>Fixed contributions</c:v>
                </c:pt>
                <c:pt idx="4">
                  <c:v>INTOSAI budget</c:v>
                </c:pt>
                <c:pt idx="5">
                  <c:v>New sources</c:v>
                </c:pt>
              </c:strCache>
            </c:strRef>
          </c:cat>
          <c:val>
            <c:numRef>
              <c:f>'Cost scenarios'!$AP$4:$AP$9</c:f>
              <c:numCache>
                <c:formatCode>#,##0.00_-\ [$€-1]</c:formatCode>
                <c:ptCount val="6"/>
                <c:pt idx="0">
                  <c:v>368000</c:v>
                </c:pt>
                <c:pt idx="1">
                  <c:v>0</c:v>
                </c:pt>
                <c:pt idx="2">
                  <c:v>0</c:v>
                </c:pt>
                <c:pt idx="3">
                  <c:v>1070000</c:v>
                </c:pt>
                <c:pt idx="4">
                  <c:v>298000</c:v>
                </c:pt>
                <c:pt idx="5">
                  <c:v>170000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B2-4DAF-BD23-9DE3BB46DB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011145067344147"/>
          <c:y val="0.21231764615687906"/>
          <c:w val="0.399777098653117"/>
          <c:h val="0.68327976482923491"/>
        </c:manualLayout>
      </c:layout>
      <c:pieChart>
        <c:varyColors val="1"/>
        <c:ser>
          <c:idx val="0"/>
          <c:order val="0"/>
          <c:explosion val="16"/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00-E2BA-426B-8DFF-7A5157621B79}"/>
              </c:ext>
            </c:extLst>
          </c:dPt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E2BA-426B-8DFF-7A5157621B79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E2BA-426B-8DFF-7A5157621B79}"/>
              </c:ext>
            </c:extLst>
          </c:dPt>
          <c:dPt>
            <c:idx val="3"/>
            <c:bubble3D val="0"/>
            <c:explosion val="6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2BA-426B-8DFF-7A5157621B79}"/>
              </c:ext>
            </c:extLst>
          </c:dPt>
          <c:dPt>
            <c:idx val="4"/>
            <c:bubble3D val="0"/>
            <c:explosion val="15"/>
            <c:extLst>
              <c:ext xmlns:c16="http://schemas.microsoft.com/office/drawing/2014/chart" uri="{C3380CC4-5D6E-409C-BE32-E72D297353CC}">
                <c16:uniqueId val="{00000005-E2BA-426B-8DFF-7A5157621B79}"/>
              </c:ext>
            </c:extLst>
          </c:dPt>
          <c:dPt>
            <c:idx val="5"/>
            <c:bubble3D val="0"/>
            <c:explosion val="6"/>
            <c:extLst>
              <c:ext xmlns:c16="http://schemas.microsoft.com/office/drawing/2014/chart" uri="{C3380CC4-5D6E-409C-BE32-E72D297353CC}">
                <c16:uniqueId val="{00000006-E2BA-426B-8DFF-7A5157621B7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BA-426B-8DFF-7A5157621B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BA-426B-8DFF-7A5157621B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Fixed contri-butions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2BA-426B-8DFF-7A5157621B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BA-426B-8DFF-7A5157621B79}"/>
                </c:ext>
              </c:extLst>
            </c:dLbl>
            <c:dLbl>
              <c:idx val="5"/>
              <c:layout>
                <c:manualLayout>
                  <c:x val="2.911869657313268E-2"/>
                  <c:y val="-1.128868646294613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BA-426B-8DFF-7A5157621B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scenarios'!$AX$4:$AX$9</c:f>
              <c:strCache>
                <c:ptCount val="6"/>
                <c:pt idx="0">
                  <c:v>Engaged SAIs</c:v>
                </c:pt>
                <c:pt idx="1">
                  <c:v>SAIs of the chairs</c:v>
                </c:pt>
                <c:pt idx="2">
                  <c:v>Project donations</c:v>
                </c:pt>
                <c:pt idx="3">
                  <c:v>Fixed contributions</c:v>
                </c:pt>
                <c:pt idx="4">
                  <c:v>INTOSAI budget</c:v>
                </c:pt>
                <c:pt idx="5">
                  <c:v>New sources</c:v>
                </c:pt>
              </c:strCache>
            </c:strRef>
          </c:cat>
          <c:val>
            <c:numRef>
              <c:f>'Cost scenarios'!$AY$4:$AY$9</c:f>
              <c:numCache>
                <c:formatCode>#,##0.00_-\ [$€-1]</c:formatCode>
                <c:ptCount val="6"/>
                <c:pt idx="0">
                  <c:v>368000</c:v>
                </c:pt>
                <c:pt idx="1">
                  <c:v>0</c:v>
                </c:pt>
                <c:pt idx="2">
                  <c:v>0</c:v>
                </c:pt>
                <c:pt idx="3">
                  <c:v>1070000</c:v>
                </c:pt>
                <c:pt idx="4">
                  <c:v>0</c:v>
                </c:pt>
                <c:pt idx="5">
                  <c:v>468000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BA-426B-8DFF-7A5157621B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 of ISSAIs'!$Q$16</c:f>
              <c:strCache>
                <c:ptCount val="1"/>
                <c:pt idx="0">
                  <c:v>Dependent on ISAs</c:v>
                </c:pt>
              </c:strCache>
            </c:strRef>
          </c:tx>
          <c:invertIfNegative val="0"/>
          <c:cat>
            <c:strRef>
              <c:f>'List of ISSAIs'!$R$15:$Z$15</c:f>
              <c:strCache>
                <c:ptCount val="9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  <c:pt idx="5">
                  <c:v>2028-2031</c:v>
                </c:pt>
                <c:pt idx="6">
                  <c:v>2031-2034</c:v>
                </c:pt>
                <c:pt idx="7">
                  <c:v>2034-2037</c:v>
                </c:pt>
                <c:pt idx="8">
                  <c:v>2037-2004</c:v>
                </c:pt>
              </c:strCache>
            </c:strRef>
          </c:cat>
          <c:val>
            <c:numRef>
              <c:f>'List of ISSAIs'!$R$16:$Z$16</c:f>
              <c:numCache>
                <c:formatCode>General</c:formatCode>
                <c:ptCount val="9"/>
                <c:pt idx="0">
                  <c:v>121.4</c:v>
                </c:pt>
                <c:pt idx="1">
                  <c:v>121.4</c:v>
                </c:pt>
                <c:pt idx="2">
                  <c:v>121.4</c:v>
                </c:pt>
                <c:pt idx="3">
                  <c:v>121.4</c:v>
                </c:pt>
                <c:pt idx="4">
                  <c:v>121.4</c:v>
                </c:pt>
                <c:pt idx="5">
                  <c:v>121.4</c:v>
                </c:pt>
                <c:pt idx="6">
                  <c:v>121.4</c:v>
                </c:pt>
                <c:pt idx="7">
                  <c:v>121.4</c:v>
                </c:pt>
                <c:pt idx="8">
                  <c:v>121.4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F-43D0-8DB4-59FFC3CBE65A}"/>
            </c:ext>
          </c:extLst>
        </c:ser>
        <c:ser>
          <c:idx val="1"/>
          <c:order val="1"/>
          <c:tx>
            <c:strRef>
              <c:f>'List of ISSAIs'!$Q$17</c:f>
              <c:strCache>
                <c:ptCount val="1"/>
                <c:pt idx="0">
                  <c:v>1. review</c:v>
                </c:pt>
              </c:strCache>
            </c:strRef>
          </c:tx>
          <c:invertIfNegative val="0"/>
          <c:cat>
            <c:strRef>
              <c:f>'List of ISSAIs'!$R$15:$Z$15</c:f>
              <c:strCache>
                <c:ptCount val="9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  <c:pt idx="5">
                  <c:v>2028-2031</c:v>
                </c:pt>
                <c:pt idx="6">
                  <c:v>2031-2034</c:v>
                </c:pt>
                <c:pt idx="7">
                  <c:v>2034-2037</c:v>
                </c:pt>
                <c:pt idx="8">
                  <c:v>2037-2004</c:v>
                </c:pt>
              </c:strCache>
            </c:strRef>
          </c:cat>
          <c:val>
            <c:numRef>
              <c:f>'List of ISSAIs'!$R$17:$Z$17</c:f>
              <c:numCache>
                <c:formatCode>General</c:formatCode>
                <c:ptCount val="9"/>
                <c:pt idx="0">
                  <c:v>893</c:v>
                </c:pt>
                <c:pt idx="1">
                  <c:v>262</c:v>
                </c:pt>
                <c:pt idx="2">
                  <c:v>105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F-43D0-8DB4-59FFC3CBE65A}"/>
            </c:ext>
          </c:extLst>
        </c:ser>
        <c:ser>
          <c:idx val="2"/>
          <c:order val="2"/>
          <c:tx>
            <c:strRef>
              <c:f>'List of ISSAIs'!$Q$18</c:f>
              <c:strCache>
                <c:ptCount val="1"/>
                <c:pt idx="0">
                  <c:v>2. review</c:v>
                </c:pt>
              </c:strCache>
            </c:strRef>
          </c:tx>
          <c:invertIfNegative val="0"/>
          <c:cat>
            <c:strRef>
              <c:f>'List of ISSAIs'!$R$15:$Z$15</c:f>
              <c:strCache>
                <c:ptCount val="9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  <c:pt idx="5">
                  <c:v>2028-2031</c:v>
                </c:pt>
                <c:pt idx="6">
                  <c:v>2031-2034</c:v>
                </c:pt>
                <c:pt idx="7">
                  <c:v>2034-2037</c:v>
                </c:pt>
                <c:pt idx="8">
                  <c:v>2037-2004</c:v>
                </c:pt>
              </c:strCache>
            </c:strRef>
          </c:cat>
          <c:val>
            <c:numRef>
              <c:f>'List of ISSAIs'!$R$18:$Z$18</c:f>
              <c:numCache>
                <c:formatCode>General</c:formatCode>
                <c:ptCount val="9"/>
                <c:pt idx="0">
                  <c:v>23</c:v>
                </c:pt>
                <c:pt idx="1">
                  <c:v>781</c:v>
                </c:pt>
                <c:pt idx="2">
                  <c:v>603</c:v>
                </c:pt>
                <c:pt idx="3">
                  <c:v>246</c:v>
                </c:pt>
                <c:pt idx="4">
                  <c:v>33</c:v>
                </c:pt>
                <c:pt idx="5">
                  <c:v>99</c:v>
                </c:pt>
                <c:pt idx="6">
                  <c:v>0</c:v>
                </c:pt>
                <c:pt idx="7">
                  <c:v>6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F-43D0-8DB4-59FFC3CBE65A}"/>
            </c:ext>
          </c:extLst>
        </c:ser>
        <c:ser>
          <c:idx val="3"/>
          <c:order val="3"/>
          <c:tx>
            <c:strRef>
              <c:f>'List of ISSAIs'!$Q$19</c:f>
              <c:strCache>
                <c:ptCount val="1"/>
                <c:pt idx="0">
                  <c:v>3. review</c:v>
                </c:pt>
              </c:strCache>
            </c:strRef>
          </c:tx>
          <c:invertIfNegative val="0"/>
          <c:cat>
            <c:strRef>
              <c:f>'List of ISSAIs'!$R$15:$Z$15</c:f>
              <c:strCache>
                <c:ptCount val="9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  <c:pt idx="5">
                  <c:v>2028-2031</c:v>
                </c:pt>
                <c:pt idx="6">
                  <c:v>2031-2034</c:v>
                </c:pt>
                <c:pt idx="7">
                  <c:v>2034-2037</c:v>
                </c:pt>
                <c:pt idx="8">
                  <c:v>2037-2004</c:v>
                </c:pt>
              </c:strCache>
            </c:strRef>
          </c:cat>
          <c:val>
            <c:numRef>
              <c:f>'List of ISSAIs'!$R$19:$Z$19</c:f>
              <c:numCache>
                <c:formatCode>General</c:formatCode>
                <c:ptCount val="9"/>
                <c:pt idx="0">
                  <c:v>0</c:v>
                </c:pt>
                <c:pt idx="1">
                  <c:v>23</c:v>
                </c:pt>
                <c:pt idx="2">
                  <c:v>0</c:v>
                </c:pt>
                <c:pt idx="3">
                  <c:v>781</c:v>
                </c:pt>
                <c:pt idx="4">
                  <c:v>839</c:v>
                </c:pt>
                <c:pt idx="5">
                  <c:v>0</c:v>
                </c:pt>
                <c:pt idx="6">
                  <c:v>10</c:v>
                </c:pt>
                <c:pt idx="7">
                  <c:v>26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F-43D0-8DB4-59FFC3CBE65A}"/>
            </c:ext>
          </c:extLst>
        </c:ser>
        <c:ser>
          <c:idx val="4"/>
          <c:order val="4"/>
          <c:tx>
            <c:strRef>
              <c:f>'List of ISSAIs'!$Q$20</c:f>
              <c:strCache>
                <c:ptCount val="1"/>
                <c:pt idx="0">
                  <c:v>4.review</c:v>
                </c:pt>
              </c:strCache>
            </c:strRef>
          </c:tx>
          <c:invertIfNegative val="0"/>
          <c:cat>
            <c:strRef>
              <c:f>'List of ISSAIs'!$R$15:$Z$15</c:f>
              <c:strCache>
                <c:ptCount val="9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  <c:pt idx="5">
                  <c:v>2028-2031</c:v>
                </c:pt>
                <c:pt idx="6">
                  <c:v>2031-2034</c:v>
                </c:pt>
                <c:pt idx="7">
                  <c:v>2034-2037</c:v>
                </c:pt>
                <c:pt idx="8">
                  <c:v>2037-2004</c:v>
                </c:pt>
              </c:strCache>
            </c:strRef>
          </c:cat>
          <c:val>
            <c:numRef>
              <c:f>'List of ISSAIs'!$R$20:$Z$20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501</c:v>
                </c:pt>
                <c:pt idx="5">
                  <c:v>720</c:v>
                </c:pt>
                <c:pt idx="6">
                  <c:v>399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F-43D0-8DB4-59FFC3CBE65A}"/>
            </c:ext>
          </c:extLst>
        </c:ser>
        <c:ser>
          <c:idx val="5"/>
          <c:order val="5"/>
          <c:tx>
            <c:strRef>
              <c:f>'List of ISSAIs'!$Q$21</c:f>
              <c:strCache>
                <c:ptCount val="1"/>
                <c:pt idx="0">
                  <c:v>5.review</c:v>
                </c:pt>
              </c:strCache>
            </c:strRef>
          </c:tx>
          <c:invertIfNegative val="0"/>
          <c:cat>
            <c:strRef>
              <c:f>'List of ISSAIs'!$R$15:$Z$15</c:f>
              <c:strCache>
                <c:ptCount val="9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  <c:pt idx="5">
                  <c:v>2028-2031</c:v>
                </c:pt>
                <c:pt idx="6">
                  <c:v>2031-2034</c:v>
                </c:pt>
                <c:pt idx="7">
                  <c:v>2034-2037</c:v>
                </c:pt>
                <c:pt idx="8">
                  <c:v>2037-2004</c:v>
                </c:pt>
              </c:strCache>
            </c:strRef>
          </c:cat>
          <c:val>
            <c:numRef>
              <c:f>'List of ISSAIs'!$R$21:$Z$21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781</c:v>
                </c:pt>
                <c:pt idx="7">
                  <c:v>440</c:v>
                </c:pt>
                <c:pt idx="8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F-43D0-8DB4-59FFC3CBE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100"/>
        <c:axId val="104732544"/>
        <c:axId val="104734080"/>
      </c:barChart>
      <c:catAx>
        <c:axId val="1047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crossAx val="104734080"/>
        <c:crosses val="autoZero"/>
        <c:auto val="0"/>
        <c:lblAlgn val="ctr"/>
        <c:lblOffset val="0"/>
        <c:tickLblSkip val="1"/>
        <c:noMultiLvlLbl val="0"/>
      </c:catAx>
      <c:valAx>
        <c:axId val="10473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4732544"/>
        <c:crosses val="autoZero"/>
        <c:crossBetween val="between"/>
      </c:valAx>
      <c:spPr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 of ISSAIs'!$AC$16</c:f>
              <c:strCache>
                <c:ptCount val="1"/>
                <c:pt idx="0">
                  <c:v>Dependent on ISAs</c:v>
                </c:pt>
              </c:strCache>
            </c:strRef>
          </c:tx>
          <c:invertIfNegative val="0"/>
          <c:cat>
            <c:strRef>
              <c:f>'List of ISSAIs'!$AD$15:$AH$15</c:f>
              <c:strCache>
                <c:ptCount val="5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</c:strCache>
            </c:strRef>
          </c:cat>
          <c:val>
            <c:numRef>
              <c:f>'List of ISSAIs'!$AD$16:$AH$16</c:f>
              <c:numCache>
                <c:formatCode>General</c:formatCode>
                <c:ptCount val="5"/>
                <c:pt idx="0">
                  <c:v>121.4</c:v>
                </c:pt>
                <c:pt idx="1">
                  <c:v>121.4</c:v>
                </c:pt>
                <c:pt idx="2">
                  <c:v>121.4</c:v>
                </c:pt>
                <c:pt idx="3">
                  <c:v>121.4</c:v>
                </c:pt>
                <c:pt idx="4">
                  <c:v>121.4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5-415D-9B0E-BD9DC2782B2D}"/>
            </c:ext>
          </c:extLst>
        </c:ser>
        <c:ser>
          <c:idx val="1"/>
          <c:order val="1"/>
          <c:tx>
            <c:strRef>
              <c:f>'List of ISSAIs'!$AC$17</c:f>
              <c:strCache>
                <c:ptCount val="1"/>
                <c:pt idx="0">
                  <c:v>Review</c:v>
                </c:pt>
              </c:strCache>
            </c:strRef>
          </c:tx>
          <c:invertIfNegative val="0"/>
          <c:cat>
            <c:strRef>
              <c:f>'List of ISSAIs'!$AD$15:$AH$15</c:f>
              <c:strCache>
                <c:ptCount val="5"/>
                <c:pt idx="0">
                  <c:v>2013-2016</c:v>
                </c:pt>
                <c:pt idx="1">
                  <c:v>2016-2019</c:v>
                </c:pt>
                <c:pt idx="2">
                  <c:v>2019-2022</c:v>
                </c:pt>
                <c:pt idx="3">
                  <c:v>2022-2025</c:v>
                </c:pt>
                <c:pt idx="4">
                  <c:v>2025-2028</c:v>
                </c:pt>
              </c:strCache>
            </c:strRef>
          </c:cat>
          <c:val>
            <c:numRef>
              <c:f>'List of ISSAIs'!$AD$17:$AH$17</c:f>
              <c:numCache>
                <c:formatCode>General</c:formatCode>
                <c:ptCount val="5"/>
                <c:pt idx="0">
                  <c:v>916</c:v>
                </c:pt>
                <c:pt idx="1">
                  <c:v>1066</c:v>
                </c:pt>
                <c:pt idx="2">
                  <c:v>731</c:v>
                </c:pt>
                <c:pt idx="3">
                  <c:v>1059</c:v>
                </c:pt>
                <c:pt idx="4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B5-415D-9B0E-BD9DC2782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754560"/>
        <c:axId val="104776832"/>
      </c:barChart>
      <c:catAx>
        <c:axId val="10475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776832"/>
        <c:crosses val="autoZero"/>
        <c:auto val="1"/>
        <c:lblAlgn val="ctr"/>
        <c:lblOffset val="100"/>
        <c:noMultiLvlLbl val="0"/>
      </c:catAx>
      <c:valAx>
        <c:axId val="104776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75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</xdr:colOff>
      <xdr:row>2</xdr:row>
      <xdr:rowOff>1</xdr:rowOff>
    </xdr:from>
    <xdr:to>
      <xdr:col>3</xdr:col>
      <xdr:colOff>2066925</xdr:colOff>
      <xdr:row>10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</xdr:colOff>
      <xdr:row>2</xdr:row>
      <xdr:rowOff>28576</xdr:rowOff>
    </xdr:from>
    <xdr:to>
      <xdr:col>12</xdr:col>
      <xdr:colOff>1914525</xdr:colOff>
      <xdr:row>10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122633</xdr:colOff>
      <xdr:row>2</xdr:row>
      <xdr:rowOff>58342</xdr:rowOff>
    </xdr:from>
    <xdr:to>
      <xdr:col>21</xdr:col>
      <xdr:colOff>1994296</xdr:colOff>
      <xdr:row>9</xdr:row>
      <xdr:rowOff>144066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258366</xdr:colOff>
      <xdr:row>2</xdr:row>
      <xdr:rowOff>141687</xdr:rowOff>
    </xdr:from>
    <xdr:to>
      <xdr:col>29</xdr:col>
      <xdr:colOff>1856185</xdr:colOff>
      <xdr:row>10</xdr:row>
      <xdr:rowOff>36911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65485</xdr:colOff>
      <xdr:row>2</xdr:row>
      <xdr:rowOff>61914</xdr:rowOff>
    </xdr:from>
    <xdr:to>
      <xdr:col>38</xdr:col>
      <xdr:colOff>1937148</xdr:colOff>
      <xdr:row>9</xdr:row>
      <xdr:rowOff>147638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194072</xdr:colOff>
      <xdr:row>2</xdr:row>
      <xdr:rowOff>89299</xdr:rowOff>
    </xdr:from>
    <xdr:to>
      <xdr:col>47</xdr:col>
      <xdr:colOff>2065735</xdr:colOff>
      <xdr:row>9</xdr:row>
      <xdr:rowOff>175023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981075</xdr:colOff>
      <xdr:row>38</xdr:row>
      <xdr:rowOff>100011</xdr:rowOff>
    </xdr:from>
    <xdr:to>
      <xdr:col>26</xdr:col>
      <xdr:colOff>419100</xdr:colOff>
      <xdr:row>53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1190625</xdr:colOff>
      <xdr:row>22</xdr:row>
      <xdr:rowOff>66675</xdr:rowOff>
    </xdr:from>
    <xdr:to>
      <xdr:col>24</xdr:col>
      <xdr:colOff>266700</xdr:colOff>
      <xdr:row>36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nitcost" displayName="unitcost" ref="A3:E24" totalsRowShown="0">
  <autoFilter ref="A3:E24" xr:uid="{00000000-0009-0000-0100-000001000000}"/>
  <tableColumns count="5">
    <tableColumn id="1" xr3:uid="{00000000-0010-0000-0000-000001000000}" name="Type " dataDxfId="3"/>
    <tableColumn id="2" xr3:uid="{00000000-0010-0000-0000-000002000000}" name="Unit" dataDxfId="2"/>
    <tableColumn id="3" xr3:uid="{00000000-0010-0000-0000-000003000000}" name="Kolonne1"/>
    <tableColumn id="4" xr3:uid="{00000000-0010-0000-0000-000004000000}" name="Unit cost" dataDxfId="1"/>
    <tableColumn id="5" xr3:uid="{00000000-0010-0000-0000-000005000000}" name="Kolonne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ource" displayName="source" ref="A34:D40" totalsRowShown="0" headerRowDxfId="0">
  <autoFilter ref="A34:D40" xr:uid="{00000000-0009-0000-0100-000004000000}"/>
  <tableColumns count="4">
    <tableColumn id="1" xr3:uid="{00000000-0010-0000-0100-000001000000}" name="No"/>
    <tableColumn id="2" xr3:uid="{00000000-0010-0000-0100-000002000000}" name="Type"/>
    <tableColumn id="3" xr3:uid="{00000000-0010-0000-0100-000003000000}" name="Description"/>
    <tableColumn id="4" xr3:uid="{00000000-0010-0000-0100-000004000000}" name="Kolonne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63"/>
  <sheetViews>
    <sheetView tabSelected="1" zoomScale="85" zoomScaleNormal="85" workbookViewId="0"/>
  </sheetViews>
  <sheetFormatPr defaultRowHeight="15"/>
  <cols>
    <col min="1" max="1" width="11" customWidth="1"/>
    <col min="2" max="2" width="4.140625" style="16" customWidth="1"/>
    <col min="3" max="3" width="9.28515625" customWidth="1"/>
    <col min="4" max="4" width="35.7109375" customWidth="1"/>
    <col min="6" max="6" width="31" customWidth="1"/>
    <col min="7" max="7" width="16.140625" customWidth="1"/>
    <col min="8" max="8" width="12.5703125" bestFit="1" customWidth="1"/>
    <col min="9" max="9" width="48.140625" customWidth="1"/>
    <col min="10" max="10" width="2.85546875" style="18" customWidth="1"/>
    <col min="11" max="11" width="4.140625" style="16" customWidth="1"/>
    <col min="12" max="12" width="9.28515625" customWidth="1"/>
    <col min="13" max="13" width="35.7109375" customWidth="1"/>
    <col min="15" max="15" width="31" customWidth="1"/>
    <col min="16" max="16" width="16.140625" customWidth="1"/>
    <col min="17" max="17" width="12.5703125" bestFit="1" customWidth="1"/>
    <col min="18" max="18" width="48.140625" customWidth="1"/>
    <col min="19" max="19" width="2.85546875" style="18" customWidth="1"/>
    <col min="20" max="20" width="4.140625" style="16" customWidth="1"/>
    <col min="21" max="21" width="9.28515625" customWidth="1"/>
    <col min="22" max="22" width="35.7109375" customWidth="1"/>
    <col min="24" max="24" width="31" customWidth="1"/>
    <col min="25" max="25" width="16.140625" customWidth="1"/>
    <col min="26" max="26" width="12.5703125" bestFit="1" customWidth="1"/>
    <col min="27" max="27" width="48.140625" customWidth="1"/>
    <col min="28" max="28" width="4.140625" style="16" customWidth="1"/>
    <col min="29" max="29" width="9.28515625" customWidth="1"/>
    <col min="30" max="30" width="35.7109375" customWidth="1"/>
    <col min="32" max="32" width="31" customWidth="1"/>
    <col min="33" max="33" width="16.140625" customWidth="1"/>
    <col min="34" max="34" width="12.5703125" bestFit="1" customWidth="1"/>
    <col min="35" max="35" width="48.140625" customWidth="1"/>
    <col min="36" max="36" width="4.28515625" customWidth="1"/>
    <col min="37" max="37" width="4.140625" style="16" customWidth="1"/>
    <col min="38" max="38" width="9.28515625" customWidth="1"/>
    <col min="39" max="39" width="35.7109375" customWidth="1"/>
    <col min="41" max="41" width="31" customWidth="1"/>
    <col min="42" max="42" width="16.140625" customWidth="1"/>
    <col min="43" max="43" width="12.5703125" bestFit="1" customWidth="1"/>
    <col min="44" max="44" width="48.140625" customWidth="1"/>
    <col min="45" max="45" width="3.42578125" customWidth="1"/>
    <col min="46" max="46" width="4.140625" style="16" customWidth="1"/>
    <col min="47" max="47" width="9.28515625" customWidth="1"/>
    <col min="48" max="48" width="35.7109375" customWidth="1"/>
    <col min="50" max="50" width="31" customWidth="1"/>
    <col min="51" max="51" width="16.140625" customWidth="1"/>
    <col min="52" max="52" width="12.5703125" bestFit="1" customWidth="1"/>
    <col min="53" max="53" width="48.140625" customWidth="1"/>
    <col min="54" max="54" width="3.42578125" customWidth="1"/>
  </cols>
  <sheetData>
    <row r="2" spans="1:53" s="32" customFormat="1" ht="26.25" customHeight="1" thickBot="1">
      <c r="B2" s="33"/>
      <c r="C2" s="34" t="s">
        <v>0</v>
      </c>
      <c r="J2" s="35"/>
      <c r="K2" s="33"/>
      <c r="L2" s="34" t="s">
        <v>1</v>
      </c>
      <c r="S2" s="35"/>
      <c r="T2" s="33"/>
      <c r="U2" s="34" t="s">
        <v>2</v>
      </c>
      <c r="AB2" s="33"/>
      <c r="AC2" s="34" t="s">
        <v>3</v>
      </c>
      <c r="AK2" s="33"/>
      <c r="AL2" s="34" t="s">
        <v>4</v>
      </c>
      <c r="AT2" s="33"/>
      <c r="AU2" s="34" t="s">
        <v>5</v>
      </c>
    </row>
    <row r="3" spans="1:53" ht="15.75" thickBot="1">
      <c r="W3" s="23" t="s">
        <v>6</v>
      </c>
      <c r="X3" s="24"/>
      <c r="Y3" s="38">
        <f>SUM(Y4:Y9)</f>
        <v>2228670</v>
      </c>
      <c r="AE3" s="23" t="s">
        <v>6</v>
      </c>
      <c r="AF3" s="24"/>
      <c r="AG3" s="38">
        <f>SUM(AG4:AG9)</f>
        <v>2154560</v>
      </c>
      <c r="AN3" s="23" t="s">
        <v>6</v>
      </c>
      <c r="AO3" s="24"/>
      <c r="AP3" s="38">
        <f>SUM(AP4:AP9)</f>
        <v>1906000</v>
      </c>
      <c r="AW3" s="23" t="s">
        <v>6</v>
      </c>
      <c r="AX3" s="24"/>
      <c r="AY3" s="38">
        <f>SUM(AY4:AY9)</f>
        <v>1906000</v>
      </c>
    </row>
    <row r="4" spans="1:53" ht="16.5" customHeight="1">
      <c r="E4" s="23" t="s">
        <v>6</v>
      </c>
      <c r="F4" s="24"/>
      <c r="G4" s="38">
        <f>SUM(G5:G9)</f>
        <v>1968600</v>
      </c>
      <c r="I4" t="s">
        <v>7</v>
      </c>
      <c r="N4" s="23" t="s">
        <v>6</v>
      </c>
      <c r="O4" s="24"/>
      <c r="P4" s="38">
        <f>SUM(P5:P9)</f>
        <v>2045600</v>
      </c>
      <c r="R4" t="s">
        <v>7</v>
      </c>
      <c r="W4" s="20">
        <v>2</v>
      </c>
      <c r="X4" t="str">
        <f>IF(ISBLANK(W4),"",VLOOKUP(W4,source[#All],2,FALSE))</f>
        <v>Engaged SAIs</v>
      </c>
      <c r="Y4" s="36">
        <f t="shared" ref="Y4:Y9" si="0">SUMIF(Z$12:Z$61,W4,Y$12:Y$61)</f>
        <v>1361170</v>
      </c>
      <c r="Z4" s="40">
        <f>Y4-G5</f>
        <v>292570</v>
      </c>
      <c r="AA4" t="s">
        <v>7</v>
      </c>
      <c r="AE4" s="20">
        <v>2</v>
      </c>
      <c r="AF4" t="str">
        <f>IF(ISBLANK(AE4),"",VLOOKUP(AE4,source[#All],2,FALSE))</f>
        <v>Engaged SAIs</v>
      </c>
      <c r="AG4" s="36">
        <f t="shared" ref="AG4:AG9" si="1">SUMIF(AH$12:AH$61,AE4,AG$12:AG$61)</f>
        <v>945060</v>
      </c>
      <c r="AI4" t="s">
        <v>7</v>
      </c>
      <c r="AN4" s="20">
        <v>2</v>
      </c>
      <c r="AO4" t="str">
        <f>IF(ISBLANK(AN4),"",VLOOKUP(AN4,source[#All],2,FALSE))</f>
        <v>Engaged SAIs</v>
      </c>
      <c r="AP4" s="36">
        <f t="shared" ref="AP4:AP9" si="2">SUMIF(AQ$12:AQ$61,AN4,AP$12:AP$61)</f>
        <v>368000</v>
      </c>
      <c r="AR4" t="s">
        <v>7</v>
      </c>
      <c r="AW4" s="20">
        <v>2</v>
      </c>
      <c r="AX4" t="str">
        <f>IF(ISBLANK(AW4),"",VLOOKUP(AW4,source[#All],2,FALSE))</f>
        <v>Engaged SAIs</v>
      </c>
      <c r="AY4" s="36">
        <f t="shared" ref="AY4:AY9" si="3">SUMIF(AZ$12:AZ$61,AW4,AY$12:AY$61)</f>
        <v>368000</v>
      </c>
      <c r="BA4" t="s">
        <v>7</v>
      </c>
    </row>
    <row r="5" spans="1:53">
      <c r="E5" s="20">
        <v>2</v>
      </c>
      <c r="F5" t="str">
        <f>IF(ISBLANK(E5),"",VLOOKUP(E5,source[#All],2,FALSE))</f>
        <v>Engaged SAIs</v>
      </c>
      <c r="G5" s="36">
        <f>SUMIF(H$12:H$61,E5,G$12:G$61)</f>
        <v>1068600</v>
      </c>
      <c r="H5" s="47">
        <f>G5/G$4</f>
        <v>0.54282231027125871</v>
      </c>
      <c r="I5" t="b">
        <f>SUM(G5:G9)=SUM(G12:G63)</f>
        <v>1</v>
      </c>
      <c r="N5" s="20">
        <v>2</v>
      </c>
      <c r="O5" t="str">
        <f>IF(ISBLANK(N5),"",VLOOKUP(N5,source[#All],2,FALSE))</f>
        <v>Engaged SAIs</v>
      </c>
      <c r="P5" s="36">
        <f>SUMIF(Q$12:Q$61,N5,P$12:P$61)</f>
        <v>1068600</v>
      </c>
      <c r="R5" t="b">
        <f>SUM(P5:P9)=SUM(P12:P63)</f>
        <v>1</v>
      </c>
      <c r="W5" s="20">
        <v>1</v>
      </c>
      <c r="X5" t="str">
        <f>IF(ISBLANK(W5),"",VLOOKUP(W5,source[#All],2,FALSE))</f>
        <v>SAIs of the chairs</v>
      </c>
      <c r="Y5" s="36">
        <f t="shared" si="0"/>
        <v>855000</v>
      </c>
      <c r="AA5" t="b">
        <f>SUM(Y4:Y9)=SUM(Y12:Y63)</f>
        <v>1</v>
      </c>
      <c r="AE5" s="20">
        <v>1</v>
      </c>
      <c r="AF5" t="str">
        <f>IF(ISBLANK(AE5),"",VLOOKUP(AE5,source[#All],2,FALSE))</f>
        <v>SAIs of the chairs</v>
      </c>
      <c r="AG5" s="36">
        <f t="shared" si="1"/>
        <v>0</v>
      </c>
      <c r="AI5" t="b">
        <f>SUM(AG4:AG8)=SUM(AG12:AG63)</f>
        <v>0</v>
      </c>
      <c r="AN5" s="20">
        <v>1</v>
      </c>
      <c r="AO5" t="str">
        <f>IF(ISBLANK(AN5),"",VLOOKUP(AN5,source[#All],2,FALSE))</f>
        <v>SAIs of the chairs</v>
      </c>
      <c r="AP5" s="36">
        <f t="shared" si="2"/>
        <v>0</v>
      </c>
      <c r="AR5" t="b">
        <f>SUM(AP4:AP9)=SUM(AP12:AP63)</f>
        <v>1</v>
      </c>
      <c r="AW5" s="20">
        <v>1</v>
      </c>
      <c r="AX5" t="str">
        <f>IF(ISBLANK(AW5),"",VLOOKUP(AW5,source[#All],2,FALSE))</f>
        <v>SAIs of the chairs</v>
      </c>
      <c r="AY5" s="36">
        <f t="shared" si="3"/>
        <v>0</v>
      </c>
      <c r="BA5" t="b">
        <f>SUM(AY4:AY9)=SUM(AY12:AY63)</f>
        <v>1</v>
      </c>
    </row>
    <row r="6" spans="1:53">
      <c r="E6" s="20">
        <v>1</v>
      </c>
      <c r="F6" t="str">
        <f>IF(ISBLANK(E6),"",VLOOKUP(E6,source[#All],2,FALSE))</f>
        <v>SAIs of the chairs</v>
      </c>
      <c r="G6" s="36">
        <f>SUMIF(H$12:H$61,E6,G$12:G$61)</f>
        <v>900000</v>
      </c>
      <c r="H6" s="47">
        <f>G6/G$4</f>
        <v>0.45717768972874123</v>
      </c>
      <c r="N6" s="20">
        <v>1</v>
      </c>
      <c r="O6" t="str">
        <f>IF(ISBLANK(N6),"",VLOOKUP(N6,source[#All],2,FALSE))</f>
        <v>SAIs of the chairs</v>
      </c>
      <c r="P6" s="36">
        <f>SUMIF(Q$12:Q$61,N6,P$12:P$61)</f>
        <v>977000</v>
      </c>
      <c r="Q6" s="40">
        <f>P6-G6</f>
        <v>77000</v>
      </c>
      <c r="W6" s="20">
        <v>6</v>
      </c>
      <c r="X6" t="str">
        <f>IF(ISBLANK(W6),"",VLOOKUP(W6,source[#All],2,FALSE))</f>
        <v>Project donations</v>
      </c>
      <c r="Y6" s="36">
        <f t="shared" si="0"/>
        <v>12500</v>
      </c>
      <c r="AE6" s="20">
        <v>6</v>
      </c>
      <c r="AF6" t="str">
        <f>IF(ISBLANK(AE6),"",VLOOKUP(AE6,source[#All],2,FALSE))</f>
        <v>Project donations</v>
      </c>
      <c r="AG6" s="36">
        <f t="shared" si="1"/>
        <v>37500</v>
      </c>
      <c r="AN6" s="20">
        <v>6</v>
      </c>
      <c r="AO6" t="str">
        <f>IF(ISBLANK(AN6),"",VLOOKUP(AN6,source[#All],2,FALSE))</f>
        <v>Project donations</v>
      </c>
      <c r="AP6" s="36">
        <f t="shared" si="2"/>
        <v>0</v>
      </c>
      <c r="AW6" s="20">
        <v>6</v>
      </c>
      <c r="AX6" t="str">
        <f>IF(ISBLANK(AW6),"",VLOOKUP(AW6,source[#All],2,FALSE))</f>
        <v>Project donations</v>
      </c>
      <c r="AY6" s="36">
        <f t="shared" si="3"/>
        <v>0</v>
      </c>
    </row>
    <row r="7" spans="1:53">
      <c r="E7" s="20">
        <v>3</v>
      </c>
      <c r="F7" t="str">
        <f>IF(ISBLANK(E7),"",VLOOKUP(E7,source[#All],2,FALSE))</f>
        <v>Fixed contributions</v>
      </c>
      <c r="G7" s="36">
        <f>SUMIF(H$12:H$61,E7,G$12:G$61)</f>
        <v>0</v>
      </c>
      <c r="N7" s="20">
        <v>3</v>
      </c>
      <c r="O7" t="str">
        <f>IF(ISBLANK(N7),"",VLOOKUP(N7,source[#All],2,FALSE))</f>
        <v>Fixed contributions</v>
      </c>
      <c r="P7" s="36">
        <f>SUMIF(Q$12:Q$61,N7,P$12:P$61)</f>
        <v>0</v>
      </c>
      <c r="R7" s="40"/>
      <c r="W7" s="20">
        <v>3</v>
      </c>
      <c r="X7" t="str">
        <f>IF(ISBLANK(W7),"",VLOOKUP(W7,source[#All],2,FALSE))</f>
        <v>Fixed contributions</v>
      </c>
      <c r="Y7" s="36">
        <f t="shared" si="0"/>
        <v>0</v>
      </c>
      <c r="AE7" s="20">
        <v>3</v>
      </c>
      <c r="AF7" t="str">
        <f>IF(ISBLANK(AE7),"",VLOOKUP(AE7,source[#All],2,FALSE))</f>
        <v>Fixed contributions</v>
      </c>
      <c r="AG7" s="36">
        <f t="shared" si="1"/>
        <v>1082000</v>
      </c>
      <c r="AN7" s="20">
        <v>3</v>
      </c>
      <c r="AO7" t="str">
        <f>IF(ISBLANK(AN7),"",VLOOKUP(AN7,source[#All],2,FALSE))</f>
        <v>Fixed contributions</v>
      </c>
      <c r="AP7" s="36">
        <f t="shared" si="2"/>
        <v>1070000</v>
      </c>
      <c r="AW7" s="20">
        <v>3</v>
      </c>
      <c r="AX7" t="str">
        <f>IF(ISBLANK(AW7),"",VLOOKUP(AW7,source[#All],2,FALSE))</f>
        <v>Fixed contributions</v>
      </c>
      <c r="AY7" s="36">
        <f t="shared" si="3"/>
        <v>1070000</v>
      </c>
    </row>
    <row r="8" spans="1:53">
      <c r="E8" s="20">
        <v>4</v>
      </c>
      <c r="F8" t="str">
        <f>IF(ISBLANK(E8),"",VLOOKUP(E8,source[#All],2,FALSE))</f>
        <v>INTOSAI budget</v>
      </c>
      <c r="G8" s="36">
        <f>SUMIF(H$12:H$61,E8,G$12:G$61)</f>
        <v>0</v>
      </c>
      <c r="N8" s="20">
        <v>4</v>
      </c>
      <c r="O8" t="str">
        <f>IF(ISBLANK(N8),"",VLOOKUP(N8,source[#All],2,FALSE))</f>
        <v>INTOSAI budget</v>
      </c>
      <c r="P8" s="36">
        <f>SUMIF(Q$12:Q$61,N8,P$12:P$61)</f>
        <v>0</v>
      </c>
      <c r="W8" s="20">
        <v>4</v>
      </c>
      <c r="X8" t="str">
        <f>IF(ISBLANK(W8),"",VLOOKUP(W8,source[#All],2,FALSE))</f>
        <v>INTOSAI budget</v>
      </c>
      <c r="Y8" s="36">
        <f t="shared" si="0"/>
        <v>0</v>
      </c>
      <c r="AE8" s="20">
        <v>4</v>
      </c>
      <c r="AF8" t="str">
        <f>IF(ISBLANK(AE8),"",VLOOKUP(AE8,source[#All],2,FALSE))</f>
        <v>INTOSAI budget</v>
      </c>
      <c r="AG8" s="36">
        <f t="shared" si="1"/>
        <v>20000</v>
      </c>
      <c r="AN8" s="20">
        <v>4</v>
      </c>
      <c r="AO8" t="str">
        <f>IF(ISBLANK(AN8),"",VLOOKUP(AN8,source[#All],2,FALSE))</f>
        <v>INTOSAI budget</v>
      </c>
      <c r="AP8" s="36">
        <f t="shared" si="2"/>
        <v>298000</v>
      </c>
      <c r="AW8" s="20">
        <v>4</v>
      </c>
      <c r="AX8" t="str">
        <f>IF(ISBLANK(AW8),"",VLOOKUP(AW8,source[#All],2,FALSE))</f>
        <v>INTOSAI budget</v>
      </c>
      <c r="AY8" s="36">
        <f t="shared" si="3"/>
        <v>0</v>
      </c>
    </row>
    <row r="9" spans="1:53" ht="15.75" thickBot="1">
      <c r="E9" s="21">
        <v>5</v>
      </c>
      <c r="F9" s="22" t="str">
        <f>IF(ISBLANK(E9),"",VLOOKUP(E9,source[#All],2,FALSE))</f>
        <v>New sources</v>
      </c>
      <c r="G9" s="37">
        <f>SUMIF(H$12:H$61,E9,G$12:G$61)</f>
        <v>0</v>
      </c>
      <c r="N9" s="21">
        <v>5</v>
      </c>
      <c r="O9" s="22" t="str">
        <f>IF(ISBLANK(N9),"",VLOOKUP(N9,source[#All],2,FALSE))</f>
        <v>New sources</v>
      </c>
      <c r="P9" s="37">
        <f>SUMIF(Q$12:Q$61,N9,P$12:P$61)</f>
        <v>0</v>
      </c>
      <c r="W9" s="21">
        <v>5</v>
      </c>
      <c r="X9" s="22" t="str">
        <f>IF(ISBLANK(W9),"",VLOOKUP(W9,source[#All],2,FALSE))</f>
        <v>New sources</v>
      </c>
      <c r="Y9" s="37">
        <f t="shared" si="0"/>
        <v>0</v>
      </c>
      <c r="AE9" s="21">
        <v>5</v>
      </c>
      <c r="AF9" s="22" t="str">
        <f>IF(ISBLANK(AE9),"",VLOOKUP(AE9,source[#All],2,FALSE))</f>
        <v>New sources</v>
      </c>
      <c r="AG9" s="37">
        <f t="shared" si="1"/>
        <v>70000</v>
      </c>
      <c r="AN9" s="20">
        <v>5</v>
      </c>
      <c r="AO9" t="str">
        <f>IF(ISBLANK(AN9),"",VLOOKUP(AN9,source[#All],2,FALSE))</f>
        <v>New sources</v>
      </c>
      <c r="AP9" s="36">
        <f t="shared" si="2"/>
        <v>170000</v>
      </c>
      <c r="AW9" s="21">
        <v>5</v>
      </c>
      <c r="AX9" s="22" t="str">
        <f>IF(ISBLANK(AW9),"",VLOOKUP(AW9,source[#All],2,FALSE))</f>
        <v>New sources</v>
      </c>
      <c r="AY9" s="37">
        <f t="shared" si="3"/>
        <v>468000</v>
      </c>
    </row>
    <row r="10" spans="1:53" ht="15.75" thickBot="1">
      <c r="AN10" s="21"/>
      <c r="AO10" s="22"/>
      <c r="AP10" s="37"/>
    </row>
    <row r="11" spans="1:53" s="25" customFormat="1" ht="34.5" customHeight="1" thickBot="1">
      <c r="B11" s="26"/>
      <c r="C11" s="25" t="s">
        <v>8</v>
      </c>
      <c r="E11" s="25" t="s">
        <v>9</v>
      </c>
      <c r="H11" s="25" t="s">
        <v>10</v>
      </c>
      <c r="J11" s="27"/>
      <c r="K11" s="26"/>
      <c r="L11" s="25" t="s">
        <v>8</v>
      </c>
      <c r="N11" s="25" t="s">
        <v>9</v>
      </c>
      <c r="Q11" s="25" t="s">
        <v>10</v>
      </c>
      <c r="S11" s="27"/>
      <c r="T11" s="26"/>
      <c r="U11" s="25" t="s">
        <v>8</v>
      </c>
      <c r="W11" s="25" t="s">
        <v>9</v>
      </c>
      <c r="Z11" s="25" t="s">
        <v>10</v>
      </c>
      <c r="AB11" s="26"/>
      <c r="AC11" s="25" t="s">
        <v>8</v>
      </c>
      <c r="AE11" s="25" t="s">
        <v>9</v>
      </c>
      <c r="AH11" s="25" t="s">
        <v>10</v>
      </c>
      <c r="AK11" s="26"/>
      <c r="AL11" s="25" t="s">
        <v>8</v>
      </c>
      <c r="AN11" s="28" t="s">
        <v>9</v>
      </c>
      <c r="AO11" s="28"/>
      <c r="AP11" s="28"/>
      <c r="AQ11" s="25" t="s">
        <v>10</v>
      </c>
      <c r="AT11" s="26"/>
      <c r="AU11" s="25" t="s">
        <v>8</v>
      </c>
      <c r="AW11" s="25" t="s">
        <v>9</v>
      </c>
      <c r="AZ11" s="25" t="s">
        <v>10</v>
      </c>
    </row>
    <row r="12" spans="1:53" s="15" customFormat="1">
      <c r="A12" s="14" t="s">
        <v>11</v>
      </c>
      <c r="B12" s="17"/>
      <c r="J12" s="19"/>
      <c r="K12" s="17"/>
      <c r="L12" s="14" t="s">
        <v>12</v>
      </c>
      <c r="S12" s="19"/>
      <c r="T12" s="17"/>
      <c r="U12" s="14" t="s">
        <v>13</v>
      </c>
      <c r="AB12" s="17"/>
      <c r="AC12" s="14" t="s">
        <v>14</v>
      </c>
      <c r="AK12" s="17"/>
      <c r="AL12" s="14"/>
      <c r="AT12" s="17"/>
      <c r="AU12" s="14"/>
    </row>
    <row r="13" spans="1:53">
      <c r="F13" t="str">
        <f>IF(ISBLANK(C13),"",VLOOKUP(C13,unitcost[#All],2,FALSE))</f>
        <v/>
      </c>
      <c r="G13" s="29" t="str">
        <f>IF(ISBLANK(C13),"",VLOOKUP(C13,unitcost[#All],4,FALSE)*E13)</f>
        <v/>
      </c>
      <c r="H13" s="6"/>
      <c r="I13" t="str">
        <f>IF(ISBLANK(H13),"",VLOOKUP(H13,source[#All],2,FALSE))</f>
        <v/>
      </c>
      <c r="L13" t="s">
        <v>15</v>
      </c>
      <c r="M13" t="s">
        <v>16</v>
      </c>
      <c r="N13">
        <v>8</v>
      </c>
      <c r="O13" t="str">
        <f>IF(ISBLANK(L13),"",VLOOKUP(L13,unitcost[#All],2,FALSE))</f>
        <v>travels</v>
      </c>
      <c r="P13" s="29">
        <f>IF(ISBLANK(L13),"",VLOOKUP(L13,unitcost[#All],4,FALSE)*N13)</f>
        <v>16000</v>
      </c>
      <c r="Q13" s="6">
        <v>1</v>
      </c>
      <c r="R13" t="str">
        <f>IF(ISBLANK(Q13),"",VLOOKUP(Q13,source[#All],2,FALSE))</f>
        <v>SAIs of the chairs</v>
      </c>
      <c r="U13" t="s">
        <v>17</v>
      </c>
      <c r="V13" t="s">
        <v>18</v>
      </c>
      <c r="W13">
        <v>5</v>
      </c>
      <c r="X13" t="str">
        <f>IF(ISBLANK(U13),"",VLOOKUP(U13,unitcost[#All],2,FALSE))</f>
        <v>hosted days</v>
      </c>
      <c r="Y13" s="29">
        <f>IF(ISBLANK(U13),"",VLOOKUP(U13,unitcost[#All],4,FALSE)*W13)</f>
        <v>15000</v>
      </c>
      <c r="Z13" s="6">
        <v>2</v>
      </c>
      <c r="AA13" t="str">
        <f>IF(ISBLANK(Z13),"",VLOOKUP(Z13,source[#All],2,FALSE))</f>
        <v>Engaged SAIs</v>
      </c>
      <c r="AC13" t="s">
        <v>17</v>
      </c>
      <c r="AD13" t="s">
        <v>19</v>
      </c>
      <c r="AE13">
        <v>2</v>
      </c>
      <c r="AF13" t="str">
        <f>IF(ISBLANK(AC13),"",VLOOKUP(AC13,unitcost[#All],2,FALSE))</f>
        <v>hosted days</v>
      </c>
      <c r="AG13" s="29">
        <f>IF(ISBLANK(AC13),"",VLOOKUP(AC13,unitcost[#All],4,FALSE)*AE13)</f>
        <v>6000</v>
      </c>
      <c r="AH13" s="6">
        <v>2</v>
      </c>
      <c r="AI13" t="str">
        <f>IF(ISBLANK(AH13),"",VLOOKUP(AH13,source[#All],2,FALSE))</f>
        <v>Engaged SAIs</v>
      </c>
      <c r="AL13" t="s">
        <v>20</v>
      </c>
      <c r="AM13" t="s">
        <v>21</v>
      </c>
      <c r="AN13">
        <v>0.5</v>
      </c>
      <c r="AO13" t="str">
        <f>IF(ISBLANK(AL13),"",VLOOKUP(AL13,unitcost[#All],2,FALSE))</f>
        <v>leader yearly</v>
      </c>
      <c r="AP13" s="29">
        <f>IF(ISBLANK(AL13),"",VLOOKUP(AL13,unitcost[#All],4,FALSE)*AN13)</f>
        <v>60000</v>
      </c>
      <c r="AQ13" s="6">
        <v>3</v>
      </c>
      <c r="AR13" t="str">
        <f>IF(ISBLANK(AQ13),"",VLOOKUP(AQ13,source[#All],2,FALSE))</f>
        <v>Fixed contributions</v>
      </c>
      <c r="AU13" t="s">
        <v>20</v>
      </c>
      <c r="AV13" t="s">
        <v>21</v>
      </c>
      <c r="AW13">
        <v>0.5</v>
      </c>
      <c r="AX13" t="str">
        <f>IF(ISBLANK(AU13),"",VLOOKUP(AU13,unitcost[#All],2,FALSE))</f>
        <v>leader yearly</v>
      </c>
      <c r="AY13" s="29">
        <f>IF(ISBLANK(AU13),"",VLOOKUP(AU13,unitcost[#All],4,FALSE)*AW13)</f>
        <v>60000</v>
      </c>
      <c r="AZ13" s="6">
        <v>3</v>
      </c>
      <c r="BA13" t="str">
        <f>IF(ISBLANK(AZ13),"",VLOOKUP(AZ13,source[#All],2,FALSE))</f>
        <v>Fixed contributions</v>
      </c>
    </row>
    <row r="14" spans="1:53">
      <c r="F14" t="str">
        <f>IF(ISBLANK(C14),"",VLOOKUP(C14,unitcost[#All],2,FALSE))</f>
        <v/>
      </c>
      <c r="G14" s="29" t="str">
        <f>IF(ISBLANK(C14),"",VLOOKUP(C14,unitcost[#All],4,FALSE)*E14)</f>
        <v/>
      </c>
      <c r="H14" s="6"/>
      <c r="I14" t="str">
        <f>IF(ISBLANK(H14),"",VLOOKUP(H14,source[#All],2,FALSE))</f>
        <v/>
      </c>
      <c r="L14" t="s">
        <v>17</v>
      </c>
      <c r="M14" t="s">
        <v>16</v>
      </c>
      <c r="N14">
        <v>4</v>
      </c>
      <c r="O14" t="str">
        <f>IF(ISBLANK(L14),"",VLOOKUP(L14,unitcost[#All],2,FALSE))</f>
        <v>hosted days</v>
      </c>
      <c r="P14" s="29">
        <f>IF(ISBLANK(L14),"",VLOOKUP(L14,unitcost[#All],4,FALSE)*N14)</f>
        <v>12000</v>
      </c>
      <c r="Q14" s="6">
        <v>1</v>
      </c>
      <c r="R14" t="str">
        <f>IF(ISBLANK(Q14),"",VLOOKUP(Q14,source[#All],2,FALSE))</f>
        <v>SAIs of the chairs</v>
      </c>
      <c r="U14" t="s">
        <v>15</v>
      </c>
      <c r="V14" t="s">
        <v>22</v>
      </c>
      <c r="W14">
        <v>50</v>
      </c>
      <c r="X14" t="str">
        <f>IF(ISBLANK(U14),"",VLOOKUP(U14,unitcost[#All],2,FALSE))</f>
        <v>travels</v>
      </c>
      <c r="Y14" s="29">
        <f>IF(ISBLANK(U14),"",VLOOKUP(U14,unitcost[#All],4,FALSE)*W14)</f>
        <v>100000</v>
      </c>
      <c r="Z14" s="6">
        <v>2</v>
      </c>
      <c r="AA14" t="str">
        <f>IF(ISBLANK(Z14),"",VLOOKUP(Z14,source[#All],2,FALSE))</f>
        <v>Engaged SAIs</v>
      </c>
      <c r="AC14" t="s">
        <v>15</v>
      </c>
      <c r="AD14" t="s">
        <v>23</v>
      </c>
      <c r="AE14">
        <v>25</v>
      </c>
      <c r="AF14" t="str">
        <f>IF(ISBLANK(AC14),"",VLOOKUP(AC14,unitcost[#All],2,FALSE))</f>
        <v>travels</v>
      </c>
      <c r="AG14" s="29">
        <f>IF(ISBLANK(AC14),"",VLOOKUP(AC14,unitcost[#All],4,FALSE)*AE14)</f>
        <v>50000</v>
      </c>
      <c r="AH14" s="6">
        <v>2</v>
      </c>
      <c r="AI14" t="str">
        <f>IF(ISBLANK(AH14),"",VLOOKUP(AH14,source[#All],2,FALSE))</f>
        <v>Engaged SAIs</v>
      </c>
      <c r="AL14" t="s">
        <v>24</v>
      </c>
      <c r="AM14" t="s">
        <v>25</v>
      </c>
      <c r="AN14">
        <v>250</v>
      </c>
      <c r="AO14" t="str">
        <f>IF(ISBLANK(AL14),"",VLOOKUP(AL14,unitcost[#All],2,FALSE))</f>
        <v>working days</v>
      </c>
      <c r="AP14" s="29">
        <f>IF(ISBLANK(AL14),"",VLOOKUP(AL14,unitcost[#All],4,FALSE)*AN14)</f>
        <v>62500</v>
      </c>
      <c r="AQ14" s="6">
        <v>3</v>
      </c>
      <c r="AR14" t="str">
        <f>IF(ISBLANK(AQ14),"",VLOOKUP(AQ14,source[#All],2,FALSE))</f>
        <v>Fixed contributions</v>
      </c>
      <c r="AU14" t="s">
        <v>24</v>
      </c>
      <c r="AV14" t="s">
        <v>25</v>
      </c>
      <c r="AW14">
        <v>250</v>
      </c>
      <c r="AX14" t="str">
        <f>IF(ISBLANK(AU14),"",VLOOKUP(AU14,unitcost[#All],2,FALSE))</f>
        <v>working days</v>
      </c>
      <c r="AY14" s="29">
        <f>IF(ISBLANK(AU14),"",VLOOKUP(AU14,unitcost[#All],4,FALSE)*AW14)</f>
        <v>62500</v>
      </c>
      <c r="AZ14" s="6">
        <v>3</v>
      </c>
      <c r="BA14" t="str">
        <f>IF(ISBLANK(AZ14),"",VLOOKUP(AZ14,source[#All],2,FALSE))</f>
        <v>Fixed contributions</v>
      </c>
    </row>
    <row r="15" spans="1:53">
      <c r="F15" t="str">
        <f>IF(ISBLANK(C15),"",VLOOKUP(C15,unitcost[#All],2,FALSE))</f>
        <v/>
      </c>
      <c r="G15" s="29" t="str">
        <f>IF(ISBLANK(C15),"",VLOOKUP(C15,unitcost[#All],4,FALSE)*E15)</f>
        <v/>
      </c>
      <c r="H15" s="6"/>
      <c r="I15" t="str">
        <f>IF(ISBLANK(H15),"",VLOOKUP(H15,source[#All],2,FALSE))</f>
        <v/>
      </c>
      <c r="L15" t="s">
        <v>15</v>
      </c>
      <c r="M15" t="s">
        <v>26</v>
      </c>
      <c r="N15">
        <v>4</v>
      </c>
      <c r="O15" t="str">
        <f>IF(ISBLANK(L15),"",VLOOKUP(L15,unitcost[#All],2,FALSE))</f>
        <v>travels</v>
      </c>
      <c r="P15" s="29">
        <f>IF(ISBLANK(L15),"",VLOOKUP(L15,unitcost[#All],4,FALSE)*N15)</f>
        <v>8000</v>
      </c>
      <c r="Q15" s="6">
        <v>1</v>
      </c>
      <c r="R15" t="str">
        <f>IF(ISBLANK(Q15),"",VLOOKUP(Q15,source[#All],2,FALSE))</f>
        <v>SAIs of the chairs</v>
      </c>
      <c r="U15" t="s">
        <v>24</v>
      </c>
      <c r="V15" t="s">
        <v>27</v>
      </c>
      <c r="W15">
        <v>250</v>
      </c>
      <c r="X15" t="str">
        <f>IF(ISBLANK(U15),"",VLOOKUP(U15,unitcost[#All],2,FALSE))</f>
        <v>working days</v>
      </c>
      <c r="Y15" s="29">
        <f>IF(ISBLANK(U15),"",VLOOKUP(U15,unitcost[#All],4,FALSE)*W15)</f>
        <v>62500</v>
      </c>
      <c r="Z15" s="6">
        <v>2</v>
      </c>
      <c r="AA15" t="str">
        <f>IF(ISBLANK(Z15),"",VLOOKUP(Z15,source[#All],2,FALSE))</f>
        <v>Engaged SAIs</v>
      </c>
      <c r="AC15" t="s">
        <v>24</v>
      </c>
      <c r="AD15" t="s">
        <v>27</v>
      </c>
      <c r="AE15">
        <v>75</v>
      </c>
      <c r="AF15" t="str">
        <f>IF(ISBLANK(AC15),"",VLOOKUP(AC15,unitcost[#All],2,FALSE))</f>
        <v>working days</v>
      </c>
      <c r="AG15" s="29">
        <f>IF(ISBLANK(AC15),"",VLOOKUP(AC15,unitcost[#All],4,FALSE)*AE15)</f>
        <v>18750</v>
      </c>
      <c r="AH15" s="6">
        <v>2</v>
      </c>
      <c r="AI15" t="str">
        <f>IF(ISBLANK(AH15),"",VLOOKUP(AH15,source[#All],2,FALSE))</f>
        <v>Engaged SAIs</v>
      </c>
      <c r="AO15" t="str">
        <f>IF(ISBLANK(AL15),"",VLOOKUP(AL15,unitcost[#All],2,FALSE))</f>
        <v/>
      </c>
      <c r="AP15" s="29" t="str">
        <f>IF(ISBLANK(AL15),"",VLOOKUP(AL15,unitcost[#All],4,FALSE)*AN15)</f>
        <v/>
      </c>
      <c r="AQ15" s="6"/>
      <c r="AR15" t="str">
        <f>IF(ISBLANK(AQ15),"",VLOOKUP(AQ15,source[#All],2,FALSE))</f>
        <v/>
      </c>
      <c r="AX15" t="str">
        <f>IF(ISBLANK(AU15),"",VLOOKUP(AU15,unitcost[#All],2,FALSE))</f>
        <v/>
      </c>
      <c r="AY15" s="29" t="str">
        <f>IF(ISBLANK(AU15),"",VLOOKUP(AU15,unitcost[#All],4,FALSE)*AW15)</f>
        <v/>
      </c>
      <c r="AZ15" s="6"/>
      <c r="BA15" t="str">
        <f>IF(ISBLANK(AZ15),"",VLOOKUP(AZ15,source[#All],2,FALSE))</f>
        <v/>
      </c>
    </row>
    <row r="16" spans="1:53">
      <c r="F16" t="str">
        <f>IF(ISBLANK(C16),"",VLOOKUP(C16,unitcost[#All],2,FALSE))</f>
        <v/>
      </c>
      <c r="G16" s="29" t="str">
        <f>IF(ISBLANK(C16),"",VLOOKUP(C16,unitcost[#All],4,FALSE)*E16)</f>
        <v/>
      </c>
      <c r="H16" s="6"/>
      <c r="I16" t="str">
        <f>IF(ISBLANK(H16),"",VLOOKUP(H16,source[#All],2,FALSE))</f>
        <v/>
      </c>
      <c r="L16" t="s">
        <v>17</v>
      </c>
      <c r="M16" t="s">
        <v>26</v>
      </c>
      <c r="N16">
        <v>2</v>
      </c>
      <c r="O16" t="str">
        <f>IF(ISBLANK(L16),"",VLOOKUP(L16,unitcost[#All],2,FALSE))</f>
        <v>hosted days</v>
      </c>
      <c r="P16" s="29">
        <f>IF(ISBLANK(L16),"",VLOOKUP(L16,unitcost[#All],4,FALSE)*N16)</f>
        <v>6000</v>
      </c>
      <c r="Q16" s="6">
        <v>1</v>
      </c>
      <c r="R16" t="str">
        <f>IF(ISBLANK(Q16),"",VLOOKUP(Q16,source[#All],2,FALSE))</f>
        <v>SAIs of the chairs</v>
      </c>
      <c r="X16" t="str">
        <f>IF(ISBLANK(U16),"",VLOOKUP(U16,unitcost[#All],2,FALSE))</f>
        <v/>
      </c>
      <c r="Y16" s="29" t="str">
        <f>IF(ISBLANK(U16),"",VLOOKUP(U16,unitcost[#All],4,FALSE)*W16)</f>
        <v/>
      </c>
      <c r="Z16" s="6"/>
      <c r="AA16" t="str">
        <f>IF(ISBLANK(Z16),"",VLOOKUP(Z16,source[#All],2,FALSE))</f>
        <v/>
      </c>
      <c r="AF16" t="str">
        <f>IF(ISBLANK(AC16),"",VLOOKUP(AC16,unitcost[#All],2,FALSE))</f>
        <v/>
      </c>
      <c r="AG16" s="29" t="str">
        <f>IF(ISBLANK(AC16),"",VLOOKUP(AC16,unitcost[#All],4,FALSE)*AE16)</f>
        <v/>
      </c>
      <c r="AH16" s="6"/>
      <c r="AI16" t="str">
        <f>IF(ISBLANK(AH16),"",VLOOKUP(AH16,source[#All],2,FALSE))</f>
        <v/>
      </c>
      <c r="AO16" t="str">
        <f>IF(ISBLANK(AL16),"",VLOOKUP(AL16,unitcost[#All],2,FALSE))</f>
        <v/>
      </c>
      <c r="AP16" s="29" t="str">
        <f>IF(ISBLANK(AL16),"",VLOOKUP(AL16,unitcost[#All],4,FALSE)*AN16)</f>
        <v/>
      </c>
      <c r="AQ16" s="6"/>
      <c r="AR16" t="str">
        <f>IF(ISBLANK(AQ16),"",VLOOKUP(AQ16,source[#All],2,FALSE))</f>
        <v/>
      </c>
      <c r="AX16" t="str">
        <f>IF(ISBLANK(AU16),"",VLOOKUP(AU16,unitcost[#All],2,FALSE))</f>
        <v/>
      </c>
      <c r="AY16" s="29" t="str">
        <f>IF(ISBLANK(AU16),"",VLOOKUP(AU16,unitcost[#All],4,FALSE)*AW16)</f>
        <v/>
      </c>
      <c r="AZ16" s="6"/>
      <c r="BA16" t="str">
        <f>IF(ISBLANK(AZ16),"",VLOOKUP(AZ16,source[#All],2,FALSE))</f>
        <v/>
      </c>
    </row>
    <row r="17" spans="1:53">
      <c r="F17" t="str">
        <f>IF(ISBLANK(C17),"",VLOOKUP(C17,unitcost[#All],2,FALSE))</f>
        <v/>
      </c>
      <c r="G17" s="29" t="str">
        <f>IF(ISBLANK(C17),"",VLOOKUP(C17,unitcost[#All],4,FALSE)*E17)</f>
        <v/>
      </c>
      <c r="H17" s="6"/>
      <c r="I17" t="str">
        <f>IF(ISBLANK(H17),"",VLOOKUP(H17,source[#All],2,FALSE))</f>
        <v/>
      </c>
      <c r="L17" t="s">
        <v>24</v>
      </c>
      <c r="M17" t="s">
        <v>28</v>
      </c>
      <c r="N17">
        <f>N16*N15+N14*N13</f>
        <v>40</v>
      </c>
      <c r="O17" t="str">
        <f>IF(ISBLANK(L17),"",VLOOKUP(L17,unitcost[#All],2,FALSE))</f>
        <v>working days</v>
      </c>
      <c r="P17" s="29">
        <f>IF(ISBLANK(L17),"",VLOOKUP(L17,unitcost[#All],4,FALSE)*N17)</f>
        <v>10000</v>
      </c>
      <c r="Q17" s="6">
        <v>1</v>
      </c>
      <c r="R17" t="str">
        <f>IF(ISBLANK(Q17),"",VLOOKUP(Q17,source[#All],2,FALSE))</f>
        <v>SAIs of the chairs</v>
      </c>
      <c r="X17" t="str">
        <f>IF(ISBLANK(U17),"",VLOOKUP(U17,unitcost[#All],2,FALSE))</f>
        <v/>
      </c>
      <c r="Y17" s="29" t="str">
        <f>IF(ISBLANK(U17),"",VLOOKUP(U17,unitcost[#All],4,FALSE)*W17)</f>
        <v/>
      </c>
      <c r="Z17" s="6"/>
      <c r="AA17" t="str">
        <f>IF(ISBLANK(Z17),"",VLOOKUP(Z17,source[#All],2,FALSE))</f>
        <v/>
      </c>
      <c r="AF17" t="str">
        <f>IF(ISBLANK(AC17),"",VLOOKUP(AC17,unitcost[#All],2,FALSE))</f>
        <v/>
      </c>
      <c r="AG17" s="29" t="str">
        <f>IF(ISBLANK(AC17),"",VLOOKUP(AC17,unitcost[#All],4,FALSE)*AE17)</f>
        <v/>
      </c>
      <c r="AH17" s="6"/>
      <c r="AI17" t="str">
        <f>IF(ISBLANK(AH17),"",VLOOKUP(AH17,source[#All],2,FALSE))</f>
        <v/>
      </c>
      <c r="AO17" t="str">
        <f>IF(ISBLANK(AL17),"",VLOOKUP(AL17,unitcost[#All],2,FALSE))</f>
        <v/>
      </c>
      <c r="AP17" s="29" t="str">
        <f>IF(ISBLANK(AL17),"",VLOOKUP(AL17,unitcost[#All],4,FALSE)*AN17)</f>
        <v/>
      </c>
      <c r="AQ17" s="6"/>
      <c r="AR17" t="str">
        <f>IF(ISBLANK(AQ17),"",VLOOKUP(AQ17,source[#All],2,FALSE))</f>
        <v/>
      </c>
      <c r="AX17" t="str">
        <f>IF(ISBLANK(AU17),"",VLOOKUP(AU17,unitcost[#All],2,FALSE))</f>
        <v/>
      </c>
      <c r="AY17" s="29" t="str">
        <f>IF(ISBLANK(AU17),"",VLOOKUP(AU17,unitcost[#All],4,FALSE)*AW17)</f>
        <v/>
      </c>
      <c r="AZ17" s="6"/>
      <c r="BA17" t="str">
        <f>IF(ISBLANK(AZ17),"",VLOOKUP(AZ17,source[#All],2,FALSE))</f>
        <v/>
      </c>
    </row>
    <row r="18" spans="1:53">
      <c r="F18" t="str">
        <f>IF(ISBLANK(C18),"",VLOOKUP(C18,unitcost[#All],2,FALSE))</f>
        <v/>
      </c>
      <c r="G18" s="29" t="str">
        <f>IF(ISBLANK(C18),"",VLOOKUP(C18,unitcost[#All],4,FALSE)*E18)</f>
        <v/>
      </c>
      <c r="H18" s="6"/>
      <c r="I18" t="str">
        <f>IF(ISBLANK(H18),"",VLOOKUP(H18,source[#All],2,FALSE))</f>
        <v/>
      </c>
      <c r="L18" t="s">
        <v>24</v>
      </c>
      <c r="M18" t="s">
        <v>29</v>
      </c>
      <c r="N18">
        <v>100</v>
      </c>
      <c r="O18" t="str">
        <f>IF(ISBLANK(L18),"",VLOOKUP(L18,unitcost[#All],2,FALSE))</f>
        <v>working days</v>
      </c>
      <c r="P18" s="29">
        <f>IF(ISBLANK(L18),"",VLOOKUP(L18,unitcost[#All],4,FALSE)*N18)</f>
        <v>25000</v>
      </c>
      <c r="Q18" s="6">
        <v>1</v>
      </c>
      <c r="R18" t="str">
        <f>IF(ISBLANK(Q18),"",VLOOKUP(Q18,source[#All],2,FALSE))</f>
        <v>SAIs of the chairs</v>
      </c>
      <c r="X18" t="str">
        <f>IF(ISBLANK(U18),"",VLOOKUP(U18,unitcost[#All],2,FALSE))</f>
        <v/>
      </c>
      <c r="Y18" s="29" t="str">
        <f>IF(ISBLANK(U18),"",VLOOKUP(U18,unitcost[#All],4,FALSE)*W18)</f>
        <v/>
      </c>
      <c r="Z18" s="6"/>
      <c r="AA18" t="str">
        <f>IF(ISBLANK(Z18),"",VLOOKUP(Z18,source[#All],2,FALSE))</f>
        <v/>
      </c>
      <c r="AF18" t="str">
        <f>IF(ISBLANK(AC18),"",VLOOKUP(AC18,unitcost[#All],2,FALSE))</f>
        <v/>
      </c>
      <c r="AG18" s="29" t="str">
        <f>IF(ISBLANK(AC18),"",VLOOKUP(AC18,unitcost[#All],4,FALSE)*AE18)</f>
        <v/>
      </c>
      <c r="AH18" s="6"/>
      <c r="AI18" t="str">
        <f>IF(ISBLANK(AH18),"",VLOOKUP(AH18,source[#All],2,FALSE))</f>
        <v/>
      </c>
      <c r="AO18" t="str">
        <f>IF(ISBLANK(AL18),"",VLOOKUP(AL18,unitcost[#All],2,FALSE))</f>
        <v/>
      </c>
      <c r="AP18" s="29" t="str">
        <f>IF(ISBLANK(AL18),"",VLOOKUP(AL18,unitcost[#All],4,FALSE)*AN18)</f>
        <v/>
      </c>
      <c r="AQ18" s="6"/>
      <c r="AR18" t="str">
        <f>IF(ISBLANK(AQ18),"",VLOOKUP(AQ18,source[#All],2,FALSE))</f>
        <v/>
      </c>
      <c r="AX18" t="str">
        <f>IF(ISBLANK(AU18),"",VLOOKUP(AU18,unitcost[#All],2,FALSE))</f>
        <v/>
      </c>
      <c r="AY18" s="29" t="str">
        <f>IF(ISBLANK(AU18),"",VLOOKUP(AU18,unitcost[#All],4,FALSE)*AW18)</f>
        <v/>
      </c>
      <c r="AZ18" s="6"/>
      <c r="BA18" t="str">
        <f>IF(ISBLANK(AZ18),"",VLOOKUP(AZ18,source[#All],2,FALSE))</f>
        <v/>
      </c>
    </row>
    <row r="19" spans="1:53" s="15" customFormat="1">
      <c r="A19" s="14" t="s">
        <v>30</v>
      </c>
      <c r="B19" s="17"/>
      <c r="F19" s="15" t="str">
        <f>IF(ISBLANK(C19),"",VLOOKUP(C19,unitcost[#All],2,FALSE))</f>
        <v/>
      </c>
      <c r="G19" s="30" t="str">
        <f>IF(ISBLANK(C19),"",VLOOKUP(C19,unitcost[#All],4,FALSE)*E19)</f>
        <v/>
      </c>
      <c r="H19" s="31"/>
      <c r="I19" s="15" t="str">
        <f>IF(ISBLANK(H19),"",VLOOKUP(H19,source[#All],2,FALSE))</f>
        <v/>
      </c>
      <c r="J19" s="19"/>
      <c r="K19" s="17"/>
      <c r="O19" s="15" t="str">
        <f>IF(ISBLANK(L19),"",VLOOKUP(L19,unitcost[#All],2,FALSE))</f>
        <v/>
      </c>
      <c r="P19" s="30" t="str">
        <f>IF(ISBLANK(L19),"",VLOOKUP(L19,unitcost[#All],4,FALSE)*N19)</f>
        <v/>
      </c>
      <c r="Q19" s="31"/>
      <c r="R19" s="15" t="str">
        <f>IF(ISBLANK(Q19),"",VLOOKUP(Q19,source[#All],2,FALSE))</f>
        <v/>
      </c>
      <c r="S19" s="19"/>
      <c r="T19" s="17"/>
      <c r="U19" s="14" t="s">
        <v>31</v>
      </c>
      <c r="Y19" s="30"/>
      <c r="Z19" s="31"/>
      <c r="AA19" s="15" t="str">
        <f>IF(ISBLANK(Z19),"",VLOOKUP(Z19,source[#All],2,FALSE))</f>
        <v/>
      </c>
      <c r="AB19" s="17"/>
      <c r="AC19" s="14" t="s">
        <v>32</v>
      </c>
      <c r="AG19" s="30"/>
      <c r="AH19" s="31"/>
      <c r="AI19" s="15" t="str">
        <f>IF(ISBLANK(AH19),"",VLOOKUP(AH19,source[#All],2,FALSE))</f>
        <v/>
      </c>
      <c r="AK19" s="17"/>
      <c r="AL19" s="14" t="s">
        <v>33</v>
      </c>
      <c r="AP19" s="30"/>
      <c r="AQ19" s="31"/>
      <c r="AR19" s="15" t="str">
        <f>IF(ISBLANK(AQ19),"",VLOOKUP(AQ19,source[#All],2,FALSE))</f>
        <v/>
      </c>
      <c r="AT19" s="17"/>
      <c r="AU19" s="14"/>
      <c r="AY19" s="30"/>
      <c r="AZ19" s="31"/>
      <c r="BA19" s="15" t="str">
        <f>IF(ISBLANK(AZ19),"",VLOOKUP(AZ19,source[#All],2,FALSE))</f>
        <v/>
      </c>
    </row>
    <row r="20" spans="1:53">
      <c r="C20" t="s">
        <v>15</v>
      </c>
      <c r="D20" t="s">
        <v>34</v>
      </c>
      <c r="E20">
        <v>25</v>
      </c>
      <c r="F20" t="str">
        <f>IF(ISBLANK(C20),"",VLOOKUP(C20,unitcost[#All],2,FALSE))</f>
        <v>travels</v>
      </c>
      <c r="G20" s="29">
        <f>IF(ISBLANK(C20),"",VLOOKUP(C20,unitcost[#All],4,FALSE)*E20)</f>
        <v>50000</v>
      </c>
      <c r="H20" s="6">
        <v>2</v>
      </c>
      <c r="I20" t="str">
        <f>IF(ISBLANK(H20),"",VLOOKUP(H20,source[#All],2,FALSE))</f>
        <v>Engaged SAIs</v>
      </c>
      <c r="L20" t="s">
        <v>15</v>
      </c>
      <c r="M20" t="s">
        <v>34</v>
      </c>
      <c r="N20">
        <v>25</v>
      </c>
      <c r="O20" t="str">
        <f>IF(ISBLANK(L20),"",VLOOKUP(L20,unitcost[#All],2,FALSE))</f>
        <v>travels</v>
      </c>
      <c r="P20" s="29">
        <f>IF(ISBLANK(L20),"",VLOOKUP(L20,unitcost[#All],4,FALSE)*N20)</f>
        <v>50000</v>
      </c>
      <c r="Q20" s="6">
        <v>2</v>
      </c>
      <c r="R20" t="str">
        <f>IF(ISBLANK(Q20),"",VLOOKUP(Q20,source[#All],2,FALSE))</f>
        <v>Engaged SAIs</v>
      </c>
      <c r="U20" t="s">
        <v>15</v>
      </c>
      <c r="V20" t="s">
        <v>35</v>
      </c>
      <c r="W20">
        <v>30</v>
      </c>
      <c r="X20" t="str">
        <f>IF(ISBLANK(U20),"",VLOOKUP(U20,unitcost[#All],2,FALSE))</f>
        <v>travels</v>
      </c>
      <c r="Y20" s="29">
        <f>IF(ISBLANK(U20),"",VLOOKUP(U20,unitcost[#All],4,FALSE)*W20)</f>
        <v>60000</v>
      </c>
      <c r="Z20" s="6">
        <v>2</v>
      </c>
      <c r="AA20" t="str">
        <f>IF(ISBLANK(Z20),"",VLOOKUP(Z20,source[#All],2,FALSE))</f>
        <v>Engaged SAIs</v>
      </c>
      <c r="AC20" t="s">
        <v>15</v>
      </c>
      <c r="AD20" t="s">
        <v>36</v>
      </c>
      <c r="AE20">
        <v>36</v>
      </c>
      <c r="AF20" t="str">
        <f>IF(ISBLANK(AC20),"",VLOOKUP(AC20,unitcost[#All],2,FALSE))</f>
        <v>travels</v>
      </c>
      <c r="AG20" s="29">
        <f>IF(ISBLANK(AC20),"",VLOOKUP(AC20,unitcost[#All],4,FALSE)*AE20)</f>
        <v>72000</v>
      </c>
      <c r="AH20" s="6">
        <v>3</v>
      </c>
      <c r="AI20" t="str">
        <f>IF(ISBLANK(AH20),"",VLOOKUP(AH20,source[#All],2,FALSE))</f>
        <v>Fixed contributions</v>
      </c>
      <c r="AL20" t="s">
        <v>15</v>
      </c>
      <c r="AM20" t="s">
        <v>36</v>
      </c>
      <c r="AN20">
        <v>36</v>
      </c>
      <c r="AO20" t="str">
        <f>IF(ISBLANK(AL20),"",VLOOKUP(AL20,unitcost[#All],2,FALSE))</f>
        <v>travels</v>
      </c>
      <c r="AP20" s="29">
        <f>IF(ISBLANK(AL20),"",VLOOKUP(AL20,unitcost[#All],4,FALSE)*AN20)</f>
        <v>72000</v>
      </c>
      <c r="AQ20" s="6">
        <v>4</v>
      </c>
      <c r="AR20" t="str">
        <f>IF(ISBLANK(AQ20),"",VLOOKUP(AQ20,source[#All],2,FALSE))</f>
        <v>INTOSAI budget</v>
      </c>
      <c r="AU20" t="s">
        <v>15</v>
      </c>
      <c r="AV20" t="s">
        <v>36</v>
      </c>
      <c r="AW20">
        <v>36</v>
      </c>
      <c r="AX20" t="str">
        <f>IF(ISBLANK(AU20),"",VLOOKUP(AU20,unitcost[#All],2,FALSE))</f>
        <v>travels</v>
      </c>
      <c r="AY20" s="29">
        <f>IF(ISBLANK(AU20),"",VLOOKUP(AU20,unitcost[#All],4,FALSE)*AW20)</f>
        <v>72000</v>
      </c>
      <c r="AZ20" s="6">
        <v>5</v>
      </c>
      <c r="BA20" t="str">
        <f>IF(ISBLANK(AZ20),"",VLOOKUP(AZ20,source[#All],2,FALSE))</f>
        <v>New sources</v>
      </c>
    </row>
    <row r="21" spans="1:53">
      <c r="C21" t="s">
        <v>17</v>
      </c>
      <c r="D21" t="s">
        <v>34</v>
      </c>
      <c r="E21">
        <v>3</v>
      </c>
      <c r="F21" t="str">
        <f>IF(ISBLANK(C21),"",VLOOKUP(C21,unitcost[#All],2,FALSE))</f>
        <v>hosted days</v>
      </c>
      <c r="G21" s="29">
        <f>IF(ISBLANK(C21),"",VLOOKUP(C21,unitcost[#All],4,FALSE)*E21)</f>
        <v>9000</v>
      </c>
      <c r="H21" s="6">
        <v>2</v>
      </c>
      <c r="I21" t="str">
        <f>IF(ISBLANK(H21),"",VLOOKUP(H21,source[#All],2,FALSE))</f>
        <v>Engaged SAIs</v>
      </c>
      <c r="L21" t="s">
        <v>17</v>
      </c>
      <c r="M21" t="s">
        <v>34</v>
      </c>
      <c r="N21">
        <v>3</v>
      </c>
      <c r="O21" t="str">
        <f>IF(ISBLANK(L21),"",VLOOKUP(L21,unitcost[#All],2,FALSE))</f>
        <v>hosted days</v>
      </c>
      <c r="P21" s="29">
        <f>IF(ISBLANK(L21),"",VLOOKUP(L21,unitcost[#All],4,FALSE)*N21)</f>
        <v>9000</v>
      </c>
      <c r="Q21" s="6">
        <v>2</v>
      </c>
      <c r="R21" t="str">
        <f>IF(ISBLANK(Q21),"",VLOOKUP(Q21,source[#All],2,FALSE))</f>
        <v>Engaged SAIs</v>
      </c>
      <c r="U21" t="s">
        <v>17</v>
      </c>
      <c r="V21" t="s">
        <v>37</v>
      </c>
      <c r="W21">
        <v>9</v>
      </c>
      <c r="X21" t="str">
        <f>IF(ISBLANK(U21),"",VLOOKUP(U21,unitcost[#All],2,FALSE))</f>
        <v>hosted days</v>
      </c>
      <c r="Y21" s="29">
        <f>IF(ISBLANK(U21),"",VLOOKUP(U21,unitcost[#All],4,FALSE)*W21)</f>
        <v>27000</v>
      </c>
      <c r="Z21" s="6">
        <v>1</v>
      </c>
      <c r="AA21" t="str">
        <f>IF(ISBLANK(Z21),"",VLOOKUP(Z21,source[#All],2,FALSE))</f>
        <v>SAIs of the chairs</v>
      </c>
      <c r="AC21" t="s">
        <v>17</v>
      </c>
      <c r="AD21" t="s">
        <v>38</v>
      </c>
      <c r="AE21">
        <v>12</v>
      </c>
      <c r="AF21" t="str">
        <f>IF(ISBLANK(AC21),"",VLOOKUP(AC21,unitcost[#All],2,FALSE))</f>
        <v>hosted days</v>
      </c>
      <c r="AG21" s="29">
        <f>IF(ISBLANK(AC21),"",VLOOKUP(AC21,unitcost[#All],4,FALSE)*AE21)</f>
        <v>36000</v>
      </c>
      <c r="AH21" s="6">
        <v>2</v>
      </c>
      <c r="AI21" t="str">
        <f>IF(ISBLANK(AH21),"",VLOOKUP(AH21,source[#All],2,FALSE))</f>
        <v>Engaged SAIs</v>
      </c>
      <c r="AL21" t="s">
        <v>17</v>
      </c>
      <c r="AM21" t="s">
        <v>38</v>
      </c>
      <c r="AN21">
        <v>12</v>
      </c>
      <c r="AO21" t="str">
        <f>IF(ISBLANK(AL21),"",VLOOKUP(AL21,unitcost[#All],2,FALSE))</f>
        <v>hosted days</v>
      </c>
      <c r="AP21" s="29">
        <f>IF(ISBLANK(AL21),"",VLOOKUP(AL21,unitcost[#All],4,FALSE)*AN21)</f>
        <v>36000</v>
      </c>
      <c r="AQ21" s="6">
        <v>4</v>
      </c>
      <c r="AR21" t="str">
        <f>IF(ISBLANK(AQ21),"",VLOOKUP(AQ21,source[#All],2,FALSE))</f>
        <v>INTOSAI budget</v>
      </c>
      <c r="AU21" t="s">
        <v>17</v>
      </c>
      <c r="AV21" t="s">
        <v>38</v>
      </c>
      <c r="AW21">
        <v>12</v>
      </c>
      <c r="AX21" t="str">
        <f>IF(ISBLANK(AU21),"",VLOOKUP(AU21,unitcost[#All],2,FALSE))</f>
        <v>hosted days</v>
      </c>
      <c r="AY21" s="29">
        <f>IF(ISBLANK(AU21),"",VLOOKUP(AU21,unitcost[#All],4,FALSE)*AW21)</f>
        <v>36000</v>
      </c>
      <c r="AZ21" s="6">
        <v>5</v>
      </c>
      <c r="BA21" t="str">
        <f>IF(ISBLANK(AZ21),"",VLOOKUP(AZ21,source[#All],2,FALSE))</f>
        <v>New sources</v>
      </c>
    </row>
    <row r="22" spans="1:53">
      <c r="C22" t="s">
        <v>15</v>
      </c>
      <c r="D22" t="s">
        <v>39</v>
      </c>
      <c r="E22">
        <v>15</v>
      </c>
      <c r="F22" t="str">
        <f>IF(ISBLANK(C22),"",VLOOKUP(C22,unitcost[#All],2,FALSE))</f>
        <v>travels</v>
      </c>
      <c r="G22" s="29">
        <f>IF(ISBLANK(C22),"",VLOOKUP(C22,unitcost[#All],4,FALSE)*E22)</f>
        <v>30000</v>
      </c>
      <c r="H22" s="6">
        <v>2</v>
      </c>
      <c r="I22" t="str">
        <f>IF(ISBLANK(H22),"",VLOOKUP(H22,source[#All],2,FALSE))</f>
        <v>Engaged SAIs</v>
      </c>
      <c r="L22" t="s">
        <v>15</v>
      </c>
      <c r="M22" t="s">
        <v>39</v>
      </c>
      <c r="N22">
        <v>15</v>
      </c>
      <c r="O22" t="str">
        <f>IF(ISBLANK(L22),"",VLOOKUP(L22,unitcost[#All],2,FALSE))</f>
        <v>travels</v>
      </c>
      <c r="P22" s="29">
        <f>IF(ISBLANK(L22),"",VLOOKUP(L22,unitcost[#All],4,FALSE)*N22)</f>
        <v>30000</v>
      </c>
      <c r="Q22" s="6">
        <v>2</v>
      </c>
      <c r="R22" t="str">
        <f>IF(ISBLANK(Q22),"",VLOOKUP(Q22,source[#All],2,FALSE))</f>
        <v>Engaged SAIs</v>
      </c>
      <c r="U22" t="s">
        <v>24</v>
      </c>
      <c r="V22" t="s">
        <v>40</v>
      </c>
      <c r="W22">
        <v>90</v>
      </c>
      <c r="X22" t="str">
        <f>IF(ISBLANK(U22),"",VLOOKUP(U22,unitcost[#All],2,FALSE))</f>
        <v>working days</v>
      </c>
      <c r="Y22" s="29">
        <f>IF(ISBLANK(U22),"",VLOOKUP(U22,unitcost[#All],4,FALSE)*W22)</f>
        <v>22500</v>
      </c>
      <c r="Z22" s="6">
        <v>2</v>
      </c>
      <c r="AA22" t="str">
        <f>IF(ISBLANK(Z22),"",VLOOKUP(Z22,source[#All],2,FALSE))</f>
        <v>Engaged SAIs</v>
      </c>
      <c r="AC22" t="s">
        <v>24</v>
      </c>
      <c r="AD22" t="s">
        <v>41</v>
      </c>
      <c r="AE22">
        <v>960</v>
      </c>
      <c r="AF22" t="str">
        <f>IF(ISBLANK(AC22),"",VLOOKUP(AC22,unitcost[#All],2,FALSE))</f>
        <v>working days</v>
      </c>
      <c r="AG22" s="29">
        <f>IF(ISBLANK(AC22),"",VLOOKUP(AC22,unitcost[#All],4,FALSE)*AE22)</f>
        <v>240000</v>
      </c>
      <c r="AH22" s="6">
        <v>3</v>
      </c>
      <c r="AI22" t="str">
        <f>IF(ISBLANK(AH22),"",VLOOKUP(AH22,source[#All],2,FALSE))</f>
        <v>Fixed contributions</v>
      </c>
      <c r="AL22" t="s">
        <v>24</v>
      </c>
      <c r="AM22" t="s">
        <v>42</v>
      </c>
      <c r="AN22">
        <f>90*15</f>
        <v>1350</v>
      </c>
      <c r="AO22" t="str">
        <f>IF(ISBLANK(AL22),"",VLOOKUP(AL22,unitcost[#All],2,FALSE))</f>
        <v>working days</v>
      </c>
      <c r="AP22" s="29">
        <f>IF(ISBLANK(AL22),"",VLOOKUP(AL22,unitcost[#All],4,FALSE)*AN22)</f>
        <v>337500</v>
      </c>
      <c r="AQ22" s="6">
        <v>3</v>
      </c>
      <c r="AR22" t="str">
        <f>IF(ISBLANK(AQ22),"",VLOOKUP(AQ22,source[#All],2,FALSE))</f>
        <v>Fixed contributions</v>
      </c>
      <c r="AU22" t="s">
        <v>24</v>
      </c>
      <c r="AV22" t="s">
        <v>42</v>
      </c>
      <c r="AW22">
        <f>90*15</f>
        <v>1350</v>
      </c>
      <c r="AX22" t="str">
        <f>IF(ISBLANK(AU22),"",VLOOKUP(AU22,unitcost[#All],2,FALSE))</f>
        <v>working days</v>
      </c>
      <c r="AY22" s="29">
        <f>IF(ISBLANK(AU22),"",VLOOKUP(AU22,unitcost[#All],4,FALSE)*AW22)</f>
        <v>337500</v>
      </c>
      <c r="AZ22" s="6">
        <v>3</v>
      </c>
      <c r="BA22" t="str">
        <f>IF(ISBLANK(AZ22),"",VLOOKUP(AZ22,source[#All],2,FALSE))</f>
        <v>Fixed contributions</v>
      </c>
    </row>
    <row r="23" spans="1:53">
      <c r="C23" t="s">
        <v>17</v>
      </c>
      <c r="D23" t="s">
        <v>39</v>
      </c>
      <c r="E23">
        <v>2</v>
      </c>
      <c r="F23" t="str">
        <f>IF(ISBLANK(C23),"",VLOOKUP(C23,unitcost[#All],2,FALSE))</f>
        <v>hosted days</v>
      </c>
      <c r="G23" s="29">
        <f>IF(ISBLANK(C23),"",VLOOKUP(C23,unitcost[#All],4,FALSE)*E23)</f>
        <v>6000</v>
      </c>
      <c r="H23" s="6">
        <v>2</v>
      </c>
      <c r="I23" t="str">
        <f>IF(ISBLANK(H23),"",VLOOKUP(H23,source[#All],2,FALSE))</f>
        <v>Engaged SAIs</v>
      </c>
      <c r="L23" t="s">
        <v>17</v>
      </c>
      <c r="M23" t="s">
        <v>39</v>
      </c>
      <c r="N23">
        <v>2</v>
      </c>
      <c r="O23" t="str">
        <f>IF(ISBLANK(L23),"",VLOOKUP(L23,unitcost[#All],2,FALSE))</f>
        <v>hosted days</v>
      </c>
      <c r="P23" s="29">
        <f>IF(ISBLANK(L23),"",VLOOKUP(L23,unitcost[#All],4,FALSE)*N23)</f>
        <v>6000</v>
      </c>
      <c r="Q23" s="6">
        <v>2</v>
      </c>
      <c r="R23" t="str">
        <f>IF(ISBLANK(Q23),"",VLOOKUP(Q23,source[#All],2,FALSE))</f>
        <v>Engaged SAIs</v>
      </c>
      <c r="U23" t="s">
        <v>24</v>
      </c>
      <c r="V23" t="s">
        <v>43</v>
      </c>
      <c r="W23">
        <v>800</v>
      </c>
      <c r="X23" t="str">
        <f>IF(ISBLANK(U23),"",VLOOKUP(U23,unitcost[#All],2,FALSE))</f>
        <v>working days</v>
      </c>
      <c r="Y23" s="29">
        <f>IF(ISBLANK(U23),"",VLOOKUP(U23,unitcost[#All],4,FALSE)*W23)</f>
        <v>200000</v>
      </c>
      <c r="Z23" s="6">
        <v>2</v>
      </c>
      <c r="AA23" t="str">
        <f>IF(ISBLANK(Z23),"",VLOOKUP(Z23,source[#All],2,FALSE))</f>
        <v>Engaged SAIs</v>
      </c>
      <c r="AF23" t="str">
        <f>IF(ISBLANK(AC23),"",VLOOKUP(AC23,unitcost[#All],2,FALSE))</f>
        <v/>
      </c>
      <c r="AG23" s="29" t="str">
        <f>IF(ISBLANK(AC23),"",VLOOKUP(AC23,unitcost[#All],4,FALSE)*AE23)</f>
        <v/>
      </c>
      <c r="AH23" s="6"/>
      <c r="AI23" t="str">
        <f>IF(ISBLANK(AH23),"",VLOOKUP(AH23,source[#All],2,FALSE))</f>
        <v/>
      </c>
      <c r="AO23" t="str">
        <f>IF(ISBLANK(AL23),"",VLOOKUP(AL23,unitcost[#All],2,FALSE))</f>
        <v/>
      </c>
      <c r="AP23" s="29" t="str">
        <f>IF(ISBLANK(AL23),"",VLOOKUP(AL23,unitcost[#All],4,FALSE)*AN23)</f>
        <v/>
      </c>
      <c r="AQ23" s="6"/>
      <c r="AR23" t="str">
        <f>IF(ISBLANK(AQ23),"",VLOOKUP(AQ23,source[#All],2,FALSE))</f>
        <v/>
      </c>
      <c r="AX23" t="str">
        <f>IF(ISBLANK(AU23),"",VLOOKUP(AU23,unitcost[#All],2,FALSE))</f>
        <v/>
      </c>
      <c r="AY23" s="29" t="str">
        <f>IF(ISBLANK(AU23),"",VLOOKUP(AU23,unitcost[#All],4,FALSE)*AW23)</f>
        <v/>
      </c>
      <c r="AZ23" s="6"/>
      <c r="BA23" t="str">
        <f>IF(ISBLANK(AZ23),"",VLOOKUP(AZ23,source[#All],2,FALSE))</f>
        <v/>
      </c>
    </row>
    <row r="24" spans="1:53">
      <c r="C24" t="s">
        <v>24</v>
      </c>
      <c r="D24" t="s">
        <v>44</v>
      </c>
      <c r="E24">
        <v>100</v>
      </c>
      <c r="F24" t="str">
        <f>IF(ISBLANK(C24),"",VLOOKUP(C24,unitcost[#All],2,FALSE))</f>
        <v>working days</v>
      </c>
      <c r="G24" s="29">
        <f>IF(ISBLANK(C24),"",VLOOKUP(C24,unitcost[#All],4,FALSE)*E24)</f>
        <v>25000</v>
      </c>
      <c r="H24" s="6">
        <v>2</v>
      </c>
      <c r="I24" t="str">
        <f>IF(ISBLANK(H24),"",VLOOKUP(H24,source[#All],2,FALSE))</f>
        <v>Engaged SAIs</v>
      </c>
      <c r="L24" t="s">
        <v>24</v>
      </c>
      <c r="M24" t="s">
        <v>27</v>
      </c>
      <c r="N24">
        <v>100</v>
      </c>
      <c r="O24" t="str">
        <f>IF(ISBLANK(L24),"",VLOOKUP(L24,unitcost[#All],2,FALSE))</f>
        <v>working days</v>
      </c>
      <c r="P24" s="29">
        <f>IF(ISBLANK(L24),"",VLOOKUP(L24,unitcost[#All],4,FALSE)*N24)</f>
        <v>25000</v>
      </c>
      <c r="Q24" s="6">
        <v>2</v>
      </c>
      <c r="R24" t="str">
        <f>IF(ISBLANK(Q24),"",VLOOKUP(Q24,source[#All],2,FALSE))</f>
        <v>Engaged SAIs</v>
      </c>
      <c r="X24" t="str">
        <f>IF(ISBLANK(U24),"",VLOOKUP(U24,unitcost[#All],2,FALSE))</f>
        <v/>
      </c>
      <c r="Y24" s="29" t="str">
        <f>IF(ISBLANK(U24),"",VLOOKUP(U24,unitcost[#All],4,FALSE)*W24)</f>
        <v/>
      </c>
      <c r="Z24" s="6"/>
      <c r="AA24" t="str">
        <f>IF(ISBLANK(Z24),"",VLOOKUP(Z24,source[#All],2,FALSE))</f>
        <v/>
      </c>
      <c r="AF24" t="str">
        <f>IF(ISBLANK(AC24),"",VLOOKUP(AC24,unitcost[#All],2,FALSE))</f>
        <v/>
      </c>
      <c r="AG24" s="29" t="str">
        <f>IF(ISBLANK(AC24),"",VLOOKUP(AC24,unitcost[#All],4,FALSE)*AE24)</f>
        <v/>
      </c>
      <c r="AH24" s="6"/>
      <c r="AI24" t="str">
        <f>IF(ISBLANK(AH24),"",VLOOKUP(AH24,source[#All],2,FALSE))</f>
        <v/>
      </c>
      <c r="AO24" t="str">
        <f>IF(ISBLANK(AL24),"",VLOOKUP(AL24,unitcost[#All],2,FALSE))</f>
        <v/>
      </c>
      <c r="AP24" s="29" t="str">
        <f>IF(ISBLANK(AL24),"",VLOOKUP(AL24,unitcost[#All],4,FALSE)*AN24)</f>
        <v/>
      </c>
      <c r="AQ24" s="6"/>
      <c r="AR24" t="str">
        <f>IF(ISBLANK(AQ24),"",VLOOKUP(AQ24,source[#All],2,FALSE))</f>
        <v/>
      </c>
      <c r="AX24" t="str">
        <f>IF(ISBLANK(AU24),"",VLOOKUP(AU24,unitcost[#All],2,FALSE))</f>
        <v/>
      </c>
      <c r="AY24" s="29" t="str">
        <f>IF(ISBLANK(AU24),"",VLOOKUP(AU24,unitcost[#All],4,FALSE)*AW24)</f>
        <v/>
      </c>
      <c r="AZ24" s="6"/>
      <c r="BA24" t="str">
        <f>IF(ISBLANK(AZ24),"",VLOOKUP(AZ24,source[#All],2,FALSE))</f>
        <v/>
      </c>
    </row>
    <row r="25" spans="1:53">
      <c r="F25" t="str">
        <f>IF(ISBLANK(C25),"",VLOOKUP(C25,unitcost[#All],2,FALSE))</f>
        <v/>
      </c>
      <c r="G25" s="29" t="str">
        <f>IF(ISBLANK(C25),"",VLOOKUP(C25,unitcost[#All],4,FALSE)*E25)</f>
        <v/>
      </c>
      <c r="H25" s="6"/>
      <c r="I25" t="str">
        <f>IF(ISBLANK(H25),"",VLOOKUP(H25,source[#All],2,FALSE))</f>
        <v/>
      </c>
      <c r="O25" t="str">
        <f>IF(ISBLANK(L25),"",VLOOKUP(L25,unitcost[#All],2,FALSE))</f>
        <v/>
      </c>
      <c r="P25" s="29" t="str">
        <f>IF(ISBLANK(L25),"",VLOOKUP(L25,unitcost[#All],4,FALSE)*N25)</f>
        <v/>
      </c>
      <c r="Q25" s="6"/>
      <c r="R25" t="str">
        <f>IF(ISBLANK(Q25),"",VLOOKUP(Q25,source[#All],2,FALSE))</f>
        <v/>
      </c>
      <c r="X25" t="str">
        <f>IF(ISBLANK(U25),"",VLOOKUP(U25,unitcost[#All],2,FALSE))</f>
        <v/>
      </c>
      <c r="Y25" s="29" t="str">
        <f>IF(ISBLANK(U25),"",VLOOKUP(U25,unitcost[#All],4,FALSE)*W25)</f>
        <v/>
      </c>
      <c r="Z25" s="6"/>
      <c r="AA25" t="str">
        <f>IF(ISBLANK(Z25),"",VLOOKUP(Z25,source[#All],2,FALSE))</f>
        <v/>
      </c>
      <c r="AF25" t="str">
        <f>IF(ISBLANK(AC25),"",VLOOKUP(AC25,unitcost[#All],2,FALSE))</f>
        <v/>
      </c>
      <c r="AG25" s="29" t="str">
        <f>IF(ISBLANK(AC25),"",VLOOKUP(AC25,unitcost[#All],4,FALSE)*AE25)</f>
        <v/>
      </c>
      <c r="AH25" s="6"/>
      <c r="AI25" t="str">
        <f>IF(ISBLANK(AH25),"",VLOOKUP(AH25,source[#All],2,FALSE))</f>
        <v/>
      </c>
      <c r="AO25" t="str">
        <f>IF(ISBLANK(AL25),"",VLOOKUP(AL25,unitcost[#All],2,FALSE))</f>
        <v/>
      </c>
      <c r="AP25" s="29" t="str">
        <f>IF(ISBLANK(AL25),"",VLOOKUP(AL25,unitcost[#All],4,FALSE)*AN25)</f>
        <v/>
      </c>
      <c r="AQ25" s="6"/>
      <c r="AR25" t="str">
        <f>IF(ISBLANK(AQ25),"",VLOOKUP(AQ25,source[#All],2,FALSE))</f>
        <v/>
      </c>
      <c r="AX25" t="str">
        <f>IF(ISBLANK(AU25),"",VLOOKUP(AU25,unitcost[#All],2,FALSE))</f>
        <v/>
      </c>
      <c r="AY25" s="29" t="str">
        <f>IF(ISBLANK(AU25),"",VLOOKUP(AU25,unitcost[#All],4,FALSE)*AW25)</f>
        <v/>
      </c>
      <c r="AZ25" s="6"/>
      <c r="BA25" t="str">
        <f>IF(ISBLANK(AZ25),"",VLOOKUP(AZ25,source[#All],2,FALSE))</f>
        <v/>
      </c>
    </row>
    <row r="26" spans="1:53" s="15" customFormat="1">
      <c r="A26" s="14" t="s">
        <v>45</v>
      </c>
      <c r="B26" s="17"/>
      <c r="F26" s="15" t="str">
        <f>IF(ISBLANK(C26),"",VLOOKUP(C26,unitcost[#All],2,FALSE))</f>
        <v/>
      </c>
      <c r="G26" s="30" t="str">
        <f>IF(ISBLANK(C26),"",VLOOKUP(C26,unitcost[#All],4,FALSE)*E26)</f>
        <v/>
      </c>
      <c r="H26" s="31"/>
      <c r="I26" s="15" t="str">
        <f>IF(ISBLANK(H26),"",VLOOKUP(H26,source[#All],2,FALSE))</f>
        <v/>
      </c>
      <c r="J26" s="19"/>
      <c r="K26" s="17"/>
      <c r="O26" s="15" t="str">
        <f>IF(ISBLANK(L26),"",VLOOKUP(L26,unitcost[#All],2,FALSE))</f>
        <v/>
      </c>
      <c r="P26" s="30" t="str">
        <f>IF(ISBLANK(L26),"",VLOOKUP(L26,unitcost[#All],4,FALSE)*N26)</f>
        <v/>
      </c>
      <c r="Q26" s="31"/>
      <c r="R26" s="15" t="str">
        <f>IF(ISBLANK(Q26),"",VLOOKUP(Q26,source[#All],2,FALSE))</f>
        <v/>
      </c>
      <c r="S26" s="19"/>
      <c r="T26" s="17"/>
      <c r="X26" s="15" t="str">
        <f>IF(ISBLANK(U26),"",VLOOKUP(U26,unitcost[#All],2,FALSE))</f>
        <v/>
      </c>
      <c r="Y26" s="30" t="str">
        <f>IF(ISBLANK(U26),"",VLOOKUP(U26,unitcost[#All],4,FALSE)*W26)</f>
        <v/>
      </c>
      <c r="Z26" s="31"/>
      <c r="AA26" s="15" t="str">
        <f>IF(ISBLANK(Z26),"",VLOOKUP(Z26,source[#All],2,FALSE))</f>
        <v/>
      </c>
      <c r="AB26" s="17"/>
      <c r="AF26" s="15" t="str">
        <f>IF(ISBLANK(AC26),"",VLOOKUP(AC26,unitcost[#All],2,FALSE))</f>
        <v/>
      </c>
      <c r="AG26" s="30" t="str">
        <f>IF(ISBLANK(AC26),"",VLOOKUP(AC26,unitcost[#All],4,FALSE)*AE26)</f>
        <v/>
      </c>
      <c r="AH26" s="31"/>
      <c r="AI26" s="15" t="str">
        <f>IF(ISBLANK(AH26),"",VLOOKUP(AH26,source[#All],2,FALSE))</f>
        <v/>
      </c>
      <c r="AK26" s="17"/>
      <c r="AO26" s="15" t="str">
        <f>IF(ISBLANK(AL26),"",VLOOKUP(AL26,unitcost[#All],2,FALSE))</f>
        <v/>
      </c>
      <c r="AP26" s="30" t="str">
        <f>IF(ISBLANK(AL26),"",VLOOKUP(AL26,unitcost[#All],4,FALSE)*AN26)</f>
        <v/>
      </c>
      <c r="AQ26" s="31"/>
      <c r="AR26" s="15" t="str">
        <f>IF(ISBLANK(AQ26),"",VLOOKUP(AQ26,source[#All],2,FALSE))</f>
        <v/>
      </c>
      <c r="AT26" s="17"/>
      <c r="AX26" s="15" t="str">
        <f>IF(ISBLANK(AU26),"",VLOOKUP(AU26,unitcost[#All],2,FALSE))</f>
        <v/>
      </c>
      <c r="AY26" s="30" t="str">
        <f>IF(ISBLANK(AU26),"",VLOOKUP(AU26,unitcost[#All],4,FALSE)*AW26)</f>
        <v/>
      </c>
      <c r="AZ26" s="31"/>
      <c r="BA26" s="15" t="str">
        <f>IF(ISBLANK(AZ26),"",VLOOKUP(AZ26,source[#All],2,FALSE))</f>
        <v/>
      </c>
    </row>
    <row r="27" spans="1:53">
      <c r="C27" t="s">
        <v>46</v>
      </c>
      <c r="D27" t="s">
        <v>47</v>
      </c>
      <c r="E27">
        <v>1</v>
      </c>
      <c r="F27" t="str">
        <f>IF(ISBLANK(C27),"",VLOOKUP(C27,unitcost[#All],2,FALSE))</f>
        <v>year of maintenance</v>
      </c>
      <c r="G27" s="29">
        <f>IF(ISBLANK(C27),"",VLOOKUP(C27,unitcost[#All],4,FALSE)*E27)</f>
        <v>948600</v>
      </c>
      <c r="H27" s="6">
        <v>2</v>
      </c>
      <c r="I27" t="str">
        <f>IF(ISBLANK(H27),"",VLOOKUP(H27,source[#All],2,FALSE))</f>
        <v>Engaged SAIs</v>
      </c>
      <c r="L27" t="s">
        <v>46</v>
      </c>
      <c r="M27" t="s">
        <v>47</v>
      </c>
      <c r="N27">
        <v>1</v>
      </c>
      <c r="O27" t="str">
        <f>IF(ISBLANK(L27),"",VLOOKUP(L27,unitcost[#All],2,FALSE))</f>
        <v>year of maintenance</v>
      </c>
      <c r="P27" s="29">
        <f>IF(ISBLANK(L27),"",VLOOKUP(L27,unitcost[#All],4,FALSE)*N27)</f>
        <v>948600</v>
      </c>
      <c r="Q27" s="6">
        <v>2</v>
      </c>
      <c r="R27" t="str">
        <f>IF(ISBLANK(Q27),"",VLOOKUP(Q27,source[#All],2,FALSE))</f>
        <v>Engaged SAIs</v>
      </c>
      <c r="U27" t="s">
        <v>46</v>
      </c>
      <c r="V27" t="s">
        <v>47</v>
      </c>
      <c r="W27">
        <v>1</v>
      </c>
      <c r="X27" t="str">
        <f>IF(ISBLANK(U27),"",VLOOKUP(U27,unitcost[#All],2,FALSE))</f>
        <v>year of maintenance</v>
      </c>
      <c r="Y27" s="29">
        <f>IF(ISBLANK(U27),"",VLOOKUP(U27,unitcost[#All],4,FALSE)*W27)</f>
        <v>948600</v>
      </c>
      <c r="Z27" s="6">
        <v>2</v>
      </c>
      <c r="AA27" t="str">
        <f>IF(ISBLANK(Z27),"",VLOOKUP(Z27,source[#All],2,FALSE))</f>
        <v>Engaged SAIs</v>
      </c>
      <c r="AC27" t="s">
        <v>46</v>
      </c>
      <c r="AD27" t="s">
        <v>47</v>
      </c>
      <c r="AE27">
        <v>1</v>
      </c>
      <c r="AF27" t="str">
        <f>IF(ISBLANK(AC27),"",VLOOKUP(AC27,unitcost[#All],2,FALSE))</f>
        <v>year of maintenance</v>
      </c>
      <c r="AG27" s="29">
        <f>IF(ISBLANK(AC27),"",VLOOKUP(AC27,unitcost[#All],4,FALSE)*AE27)</f>
        <v>948600</v>
      </c>
      <c r="AH27" s="6">
        <v>2</v>
      </c>
      <c r="AI27" t="str">
        <f>IF(ISBLANK(AH27),"",VLOOKUP(AH27,source[#All],2,FALSE))</f>
        <v>Engaged SAIs</v>
      </c>
      <c r="AL27" t="s">
        <v>48</v>
      </c>
      <c r="AM27" t="s">
        <v>49</v>
      </c>
      <c r="AN27">
        <v>2</v>
      </c>
      <c r="AO27" t="str">
        <f>IF(ISBLANK(AL27),"",VLOOKUP(AL27,unitcost[#All],2,FALSE))</f>
        <v>drafts</v>
      </c>
      <c r="AP27" s="29">
        <f>IF(ISBLANK(AL27),"",VLOOKUP(AL27,unitcost[#All],4,FALSE)*AN27)</f>
        <v>340000</v>
      </c>
      <c r="AQ27" s="6">
        <v>2</v>
      </c>
      <c r="AR27" t="str">
        <f>IF(ISBLANK(AQ27),"",VLOOKUP(AQ27,source[#All],2,FALSE))</f>
        <v>Engaged SAIs</v>
      </c>
      <c r="AU27" t="s">
        <v>48</v>
      </c>
      <c r="AV27" t="s">
        <v>49</v>
      </c>
      <c r="AW27">
        <v>2</v>
      </c>
      <c r="AX27" t="str">
        <f>IF(ISBLANK(AU27),"",VLOOKUP(AU27,unitcost[#All],2,FALSE))</f>
        <v>drafts</v>
      </c>
      <c r="AY27" s="29">
        <f>IF(ISBLANK(AU27),"",VLOOKUP(AU27,unitcost[#All],4,FALSE)*AW27)</f>
        <v>340000</v>
      </c>
      <c r="AZ27" s="6">
        <v>2</v>
      </c>
      <c r="BA27" t="str">
        <f>IF(ISBLANK(AZ27),"",VLOOKUP(AZ27,source[#All],2,FALSE))</f>
        <v>Engaged SAIs</v>
      </c>
    </row>
    <row r="28" spans="1:53">
      <c r="F28" t="str">
        <f>IF(ISBLANK(C28),"",VLOOKUP(C28,unitcost[#All],2,FALSE))</f>
        <v/>
      </c>
      <c r="G28" s="29" t="str">
        <f>IF(ISBLANK(C28),"",VLOOKUP(C28,unitcost[#All],4,FALSE)*E28)</f>
        <v/>
      </c>
      <c r="H28" s="6"/>
      <c r="I28" t="str">
        <f>IF(ISBLANK(H28),"",VLOOKUP(H28,source[#All],2,FALSE))</f>
        <v/>
      </c>
      <c r="O28" t="str">
        <f>IF(ISBLANK(L28),"",VLOOKUP(L28,unitcost[#All],2,FALSE))</f>
        <v/>
      </c>
      <c r="P28" s="29" t="str">
        <f>IF(ISBLANK(L28),"",VLOOKUP(L28,unitcost[#All],4,FALSE)*N28)</f>
        <v/>
      </c>
      <c r="Q28" s="6"/>
      <c r="R28" t="str">
        <f>IF(ISBLANK(Q28),"",VLOOKUP(Q28,source[#All],2,FALSE))</f>
        <v/>
      </c>
      <c r="U28" t="s">
        <v>46</v>
      </c>
      <c r="V28" t="s">
        <v>50</v>
      </c>
      <c r="W28">
        <v>-0.05</v>
      </c>
      <c r="X28" t="str">
        <f>IF(ISBLANK(U28),"",VLOOKUP(U28,unitcost[#All],2,FALSE))</f>
        <v>year of maintenance</v>
      </c>
      <c r="Y28" s="29">
        <f>IF(ISBLANK(U28),"",VLOOKUP(U28,unitcost[#All],4,FALSE)*W28)</f>
        <v>-47430</v>
      </c>
      <c r="Z28" s="6">
        <v>2</v>
      </c>
      <c r="AA28" t="str">
        <f>IF(ISBLANK(Z28),"",VLOOKUP(Z28,source[#All],2,FALSE))</f>
        <v>Engaged SAIs</v>
      </c>
      <c r="AC28" t="s">
        <v>46</v>
      </c>
      <c r="AD28" t="s">
        <v>51</v>
      </c>
      <c r="AE28">
        <v>-0.15</v>
      </c>
      <c r="AF28" t="str">
        <f>IF(ISBLANK(AC28),"",VLOOKUP(AC28,unitcost[#All],2,FALSE))</f>
        <v>year of maintenance</v>
      </c>
      <c r="AG28" s="29">
        <f>IF(ISBLANK(AC28),"",VLOOKUP(AC28,unitcost[#All],4,FALSE)*AE28)</f>
        <v>-142290</v>
      </c>
      <c r="AH28" s="6">
        <v>2</v>
      </c>
      <c r="AI28" t="str">
        <f>IF(ISBLANK(AH28),"",VLOOKUP(AH28,source[#All],2,FALSE))</f>
        <v>Engaged SAIs</v>
      </c>
      <c r="AO28" t="str">
        <f>IF(ISBLANK(AL28),"",VLOOKUP(AL28,unitcost[#All],2,FALSE))</f>
        <v/>
      </c>
      <c r="AP28" s="29" t="str">
        <f>IF(ISBLANK(AL28),"",VLOOKUP(AL28,unitcost[#All],4,FALSE)*AN28)</f>
        <v/>
      </c>
      <c r="AQ28" s="6"/>
      <c r="AR28" t="str">
        <f>IF(ISBLANK(AQ28),"",VLOOKUP(AQ28,source[#All],2,FALSE))</f>
        <v/>
      </c>
      <c r="AX28" t="str">
        <f>IF(ISBLANK(AU28),"",VLOOKUP(AU28,unitcost[#All],2,FALSE))</f>
        <v/>
      </c>
      <c r="AY28" s="29" t="str">
        <f>IF(ISBLANK(AU28),"",VLOOKUP(AU28,unitcost[#All],4,FALSE)*AW28)</f>
        <v/>
      </c>
      <c r="AZ28" s="6"/>
      <c r="BA28" t="str">
        <f>IF(ISBLANK(AZ28),"",VLOOKUP(AZ28,source[#All],2,FALSE))</f>
        <v/>
      </c>
    </row>
    <row r="29" spans="1:53">
      <c r="F29" t="str">
        <f>IF(ISBLANK(C29),"",VLOOKUP(C29,unitcost[#All],2,FALSE))</f>
        <v/>
      </c>
      <c r="G29" s="29" t="str">
        <f>IF(ISBLANK(C29),"",VLOOKUP(C29,unitcost[#All],4,FALSE)*E29)</f>
        <v/>
      </c>
      <c r="H29" s="6"/>
      <c r="I29" t="str">
        <f>IF(ISBLANK(H29),"",VLOOKUP(H29,source[#All],2,FALSE))</f>
        <v/>
      </c>
      <c r="O29" t="str">
        <f>IF(ISBLANK(L29),"",VLOOKUP(L29,unitcost[#All],2,FALSE))</f>
        <v/>
      </c>
      <c r="P29" s="29" t="str">
        <f>IF(ISBLANK(L29),"",VLOOKUP(L29,unitcost[#All],4,FALSE)*N29)</f>
        <v/>
      </c>
      <c r="Q29" s="6"/>
      <c r="R29" t="str">
        <f>IF(ISBLANK(Q29),"",VLOOKUP(Q29,source[#All],2,FALSE))</f>
        <v/>
      </c>
      <c r="U29" t="s">
        <v>52</v>
      </c>
      <c r="V29" t="s">
        <v>53</v>
      </c>
      <c r="W29">
        <v>100</v>
      </c>
      <c r="X29" t="str">
        <f>IF(ISBLANK(U29),"",VLOOKUP(U29,unitcost[#All],2,FALSE))</f>
        <v>hours</v>
      </c>
      <c r="Y29" s="29">
        <f>IF(ISBLANK(U29),"",VLOOKUP(U29,unitcost[#All],4,FALSE)*W29)</f>
        <v>12500</v>
      </c>
      <c r="Z29" s="6">
        <v>6</v>
      </c>
      <c r="AA29" t="str">
        <f>IF(ISBLANK(Z29),"",VLOOKUP(Z29,source[#All],2,FALSE))</f>
        <v>Project donations</v>
      </c>
      <c r="AC29" t="s">
        <v>52</v>
      </c>
      <c r="AD29" t="s">
        <v>53</v>
      </c>
      <c r="AE29">
        <v>300</v>
      </c>
      <c r="AF29" t="str">
        <f>IF(ISBLANK(AC29),"",VLOOKUP(AC29,unitcost[#All],2,FALSE))</f>
        <v>hours</v>
      </c>
      <c r="AG29" s="29">
        <f>IF(ISBLANK(AC29),"",VLOOKUP(AC29,unitcost[#All],4,FALSE)*AE29)</f>
        <v>37500</v>
      </c>
      <c r="AH29" s="6">
        <v>6</v>
      </c>
      <c r="AI29" t="str">
        <f>IF(ISBLANK(AH29),"",VLOOKUP(AH29,source[#All],2,FALSE))</f>
        <v>Project donations</v>
      </c>
      <c r="AO29" t="str">
        <f>IF(ISBLANK(AL29),"",VLOOKUP(AL29,unitcost[#All],2,FALSE))</f>
        <v/>
      </c>
      <c r="AP29" s="29" t="str">
        <f>IF(ISBLANK(AL29),"",VLOOKUP(AL29,unitcost[#All],4,FALSE)*AN29)</f>
        <v/>
      </c>
      <c r="AQ29" s="6"/>
      <c r="AR29" t="str">
        <f>IF(ISBLANK(AQ29),"",VLOOKUP(AQ29,source[#All],2,FALSE))</f>
        <v/>
      </c>
      <c r="AX29" t="str">
        <f>IF(ISBLANK(AU29),"",VLOOKUP(AU29,unitcost[#All],2,FALSE))</f>
        <v/>
      </c>
      <c r="AY29" s="29" t="str">
        <f>IF(ISBLANK(AU29),"",VLOOKUP(AU29,unitcost[#All],4,FALSE)*AW29)</f>
        <v/>
      </c>
      <c r="AZ29" s="6"/>
      <c r="BA29" t="str">
        <f>IF(ISBLANK(AZ29),"",VLOOKUP(AZ29,source[#All],2,FALSE))</f>
        <v/>
      </c>
    </row>
    <row r="30" spans="1:53">
      <c r="F30" t="str">
        <f>IF(ISBLANK(C30),"",VLOOKUP(C30,unitcost[#All],2,FALSE))</f>
        <v/>
      </c>
      <c r="G30" s="29" t="str">
        <f>IF(ISBLANK(C30),"",VLOOKUP(C30,unitcost[#All],4,FALSE)*E30)</f>
        <v/>
      </c>
      <c r="H30" s="6"/>
      <c r="I30" t="str">
        <f>IF(ISBLANK(H30),"",VLOOKUP(H30,source[#All],2,FALSE))</f>
        <v/>
      </c>
      <c r="O30" t="str">
        <f>IF(ISBLANK(L30),"",VLOOKUP(L30,unitcost[#All],2,FALSE))</f>
        <v/>
      </c>
      <c r="P30" s="29" t="str">
        <f>IF(ISBLANK(L30),"",VLOOKUP(L30,unitcost[#All],4,FALSE)*N30)</f>
        <v/>
      </c>
      <c r="Q30" s="6"/>
      <c r="R30" t="str">
        <f>IF(ISBLANK(Q30),"",VLOOKUP(Q30,source[#All],2,FALSE))</f>
        <v/>
      </c>
      <c r="X30" t="str">
        <f>IF(ISBLANK(U30),"",VLOOKUP(U30,unitcost[#All],2,FALSE))</f>
        <v/>
      </c>
      <c r="Y30" s="29" t="str">
        <f>IF(ISBLANK(U30),"",VLOOKUP(U30,unitcost[#All],4,FALSE)*W30)</f>
        <v/>
      </c>
      <c r="Z30" s="6"/>
      <c r="AA30" t="str">
        <f>IF(ISBLANK(Z30),"",VLOOKUP(Z30,source[#All],2,FALSE))</f>
        <v/>
      </c>
      <c r="AF30" t="str">
        <f>IF(ISBLANK(AC30),"",VLOOKUP(AC30,unitcost[#All],2,FALSE))</f>
        <v/>
      </c>
      <c r="AG30" s="29" t="str">
        <f>IF(ISBLANK(AC30),"",VLOOKUP(AC30,unitcost[#All],4,FALSE)*AE30)</f>
        <v/>
      </c>
      <c r="AH30" s="6"/>
      <c r="AI30" t="str">
        <f>IF(ISBLANK(AH30),"",VLOOKUP(AH30,source[#All],2,FALSE))</f>
        <v/>
      </c>
      <c r="AO30" t="str">
        <f>IF(ISBLANK(AL30),"",VLOOKUP(AL30,unitcost[#All],2,FALSE))</f>
        <v/>
      </c>
      <c r="AP30" s="29" t="str">
        <f>IF(ISBLANK(AL30),"",VLOOKUP(AL30,unitcost[#All],4,FALSE)*AN30)</f>
        <v/>
      </c>
      <c r="AQ30" s="6"/>
      <c r="AR30" t="str">
        <f>IF(ISBLANK(AQ30),"",VLOOKUP(AQ30,source[#All],2,FALSE))</f>
        <v/>
      </c>
      <c r="AX30" t="str">
        <f>IF(ISBLANK(AU30),"",VLOOKUP(AU30,unitcost[#All],2,FALSE))</f>
        <v/>
      </c>
      <c r="AY30" s="29" t="str">
        <f>IF(ISBLANK(AU30),"",VLOOKUP(AU30,unitcost[#All],4,FALSE)*AW30)</f>
        <v/>
      </c>
      <c r="AZ30" s="6"/>
      <c r="BA30" t="str">
        <f>IF(ISBLANK(AZ30),"",VLOOKUP(AZ30,source[#All],2,FALSE))</f>
        <v/>
      </c>
    </row>
    <row r="31" spans="1:53">
      <c r="F31" t="str">
        <f>IF(ISBLANK(C31),"",VLOOKUP(C31,unitcost[#All],2,FALSE))</f>
        <v/>
      </c>
      <c r="G31" s="29" t="str">
        <f>IF(ISBLANK(C31),"",VLOOKUP(C31,unitcost[#All],4,FALSE)*E31)</f>
        <v/>
      </c>
      <c r="H31" s="6"/>
      <c r="I31" t="str">
        <f>IF(ISBLANK(H31),"",VLOOKUP(H31,source[#All],2,FALSE))</f>
        <v/>
      </c>
      <c r="O31" t="str">
        <f>IF(ISBLANK(L31),"",VLOOKUP(L31,unitcost[#All],2,FALSE))</f>
        <v/>
      </c>
      <c r="P31" s="29" t="str">
        <f>IF(ISBLANK(L31),"",VLOOKUP(L31,unitcost[#All],4,FALSE)*N31)</f>
        <v/>
      </c>
      <c r="Q31" s="6"/>
      <c r="R31" t="str">
        <f>IF(ISBLANK(Q31),"",VLOOKUP(Q31,source[#All],2,FALSE))</f>
        <v/>
      </c>
      <c r="X31" t="str">
        <f>IF(ISBLANK(U31),"",VLOOKUP(U31,unitcost[#All],2,FALSE))</f>
        <v/>
      </c>
      <c r="Y31" s="29" t="str">
        <f>IF(ISBLANK(U31),"",VLOOKUP(U31,unitcost[#All],4,FALSE)*W31)</f>
        <v/>
      </c>
      <c r="Z31" s="6"/>
      <c r="AA31" t="str">
        <f>IF(ISBLANK(Z31),"",VLOOKUP(Z31,source[#All],2,FALSE))</f>
        <v/>
      </c>
      <c r="AF31" t="str">
        <f>IF(ISBLANK(AC31),"",VLOOKUP(AC31,unitcost[#All],2,FALSE))</f>
        <v/>
      </c>
      <c r="AG31" s="29" t="str">
        <f>IF(ISBLANK(AC31),"",VLOOKUP(AC31,unitcost[#All],4,FALSE)*AE31)</f>
        <v/>
      </c>
      <c r="AH31" s="6"/>
      <c r="AI31" t="str">
        <f>IF(ISBLANK(AH31),"",VLOOKUP(AH31,source[#All],2,FALSE))</f>
        <v/>
      </c>
      <c r="AO31" t="str">
        <f>IF(ISBLANK(AL31),"",VLOOKUP(AL31,unitcost[#All],2,FALSE))</f>
        <v/>
      </c>
      <c r="AP31" s="29" t="str">
        <f>IF(ISBLANK(AL31),"",VLOOKUP(AL31,unitcost[#All],4,FALSE)*AN31)</f>
        <v/>
      </c>
      <c r="AQ31" s="6"/>
      <c r="AR31" t="str">
        <f>IF(ISBLANK(AQ31),"",VLOOKUP(AQ31,source[#All],2,FALSE))</f>
        <v/>
      </c>
      <c r="AX31" t="str">
        <f>IF(ISBLANK(AU31),"",VLOOKUP(AU31,unitcost[#All],2,FALSE))</f>
        <v/>
      </c>
      <c r="AY31" s="29" t="str">
        <f>IF(ISBLANK(AU31),"",VLOOKUP(AU31,unitcost[#All],4,FALSE)*AW31)</f>
        <v/>
      </c>
      <c r="AZ31" s="6"/>
      <c r="BA31" t="str">
        <f>IF(ISBLANK(AZ31),"",VLOOKUP(AZ31,source[#All],2,FALSE))</f>
        <v/>
      </c>
    </row>
    <row r="32" spans="1:53">
      <c r="F32" t="str">
        <f>IF(ISBLANK(C32),"",VLOOKUP(C32,unitcost[#All],2,FALSE))</f>
        <v/>
      </c>
      <c r="G32" s="29" t="str">
        <f>IF(ISBLANK(C32),"",VLOOKUP(C32,unitcost[#All],4,FALSE)*E32)</f>
        <v/>
      </c>
      <c r="H32" s="6"/>
      <c r="I32" t="str">
        <f>IF(ISBLANK(H32),"",VLOOKUP(H32,source[#All],2,FALSE))</f>
        <v/>
      </c>
      <c r="O32" t="str">
        <f>IF(ISBLANK(L32),"",VLOOKUP(L32,unitcost[#All],2,FALSE))</f>
        <v/>
      </c>
      <c r="P32" s="29" t="str">
        <f>IF(ISBLANK(L32),"",VLOOKUP(L32,unitcost[#All],4,FALSE)*N32)</f>
        <v/>
      </c>
      <c r="Q32" s="6"/>
      <c r="R32" t="str">
        <f>IF(ISBLANK(Q32),"",VLOOKUP(Q32,source[#All],2,FALSE))</f>
        <v/>
      </c>
      <c r="X32" t="str">
        <f>IF(ISBLANK(U32),"",VLOOKUP(U32,unitcost[#All],2,FALSE))</f>
        <v/>
      </c>
      <c r="Y32" s="29" t="str">
        <f>IF(ISBLANK(U32),"",VLOOKUP(U32,unitcost[#All],4,FALSE)*W32)</f>
        <v/>
      </c>
      <c r="Z32" s="6"/>
      <c r="AA32" t="str">
        <f>IF(ISBLANK(Z32),"",VLOOKUP(Z32,source[#All],2,FALSE))</f>
        <v/>
      </c>
      <c r="AF32" t="str">
        <f>IF(ISBLANK(AC32),"",VLOOKUP(AC32,unitcost[#All],2,FALSE))</f>
        <v/>
      </c>
      <c r="AG32" s="29" t="str">
        <f>IF(ISBLANK(AC32),"",VLOOKUP(AC32,unitcost[#All],4,FALSE)*AE32)</f>
        <v/>
      </c>
      <c r="AH32" s="6"/>
      <c r="AI32" t="str">
        <f>IF(ISBLANK(AH32),"",VLOOKUP(AH32,source[#All],2,FALSE))</f>
        <v/>
      </c>
      <c r="AO32" t="str">
        <f>IF(ISBLANK(AL32),"",VLOOKUP(AL32,unitcost[#All],2,FALSE))</f>
        <v/>
      </c>
      <c r="AP32" s="29" t="str">
        <f>IF(ISBLANK(AL32),"",VLOOKUP(AL32,unitcost[#All],4,FALSE)*AN32)</f>
        <v/>
      </c>
      <c r="AQ32" s="6"/>
      <c r="AR32" t="str">
        <f>IF(ISBLANK(AQ32),"",VLOOKUP(AQ32,source[#All],2,FALSE))</f>
        <v/>
      </c>
      <c r="AX32" t="str">
        <f>IF(ISBLANK(AU32),"",VLOOKUP(AU32,unitcost[#All],2,FALSE))</f>
        <v/>
      </c>
      <c r="AY32" s="29" t="str">
        <f>IF(ISBLANK(AU32),"",VLOOKUP(AU32,unitcost[#All],4,FALSE)*AW32)</f>
        <v/>
      </c>
      <c r="AZ32" s="6"/>
      <c r="BA32" t="str">
        <f>IF(ISBLANK(AZ32),"",VLOOKUP(AZ32,source[#All],2,FALSE))</f>
        <v/>
      </c>
    </row>
    <row r="33" spans="1:53" s="15" customFormat="1">
      <c r="A33" s="14" t="s">
        <v>54</v>
      </c>
      <c r="B33" s="17"/>
      <c r="F33" s="15" t="str">
        <f>IF(ISBLANK(C33),"",VLOOKUP(C33,unitcost[#All],2,FALSE))</f>
        <v/>
      </c>
      <c r="G33" s="30" t="str">
        <f>IF(ISBLANK(C33),"",VLOOKUP(C33,unitcost[#All],4,FALSE)*E33)</f>
        <v/>
      </c>
      <c r="H33" s="31"/>
      <c r="I33" s="15" t="str">
        <f>IF(ISBLANK(H33),"",VLOOKUP(H33,source[#All],2,FALSE))</f>
        <v/>
      </c>
      <c r="J33" s="19"/>
      <c r="K33" s="17"/>
      <c r="O33" s="15" t="str">
        <f>IF(ISBLANK(L33),"",VLOOKUP(L33,unitcost[#All],2,FALSE))</f>
        <v/>
      </c>
      <c r="P33" s="30" t="str">
        <f>IF(ISBLANK(L33),"",VLOOKUP(L33,unitcost[#All],4,FALSE)*N33)</f>
        <v/>
      </c>
      <c r="Q33" s="31"/>
      <c r="R33" s="15" t="str">
        <f>IF(ISBLANK(Q33),"",VLOOKUP(Q33,source[#All],2,FALSE))</f>
        <v/>
      </c>
      <c r="S33" s="19"/>
      <c r="T33" s="17"/>
      <c r="U33" s="14" t="s">
        <v>55</v>
      </c>
      <c r="Y33" s="30"/>
      <c r="Z33" s="31"/>
      <c r="AA33" s="15" t="str">
        <f>IF(ISBLANK(Z33),"",VLOOKUP(Z33,source[#All],2,FALSE))</f>
        <v/>
      </c>
      <c r="AB33" s="17"/>
      <c r="AC33" s="14" t="s">
        <v>56</v>
      </c>
      <c r="AG33" s="30"/>
      <c r="AH33" s="31"/>
      <c r="AI33" s="15" t="str">
        <f>IF(ISBLANK(AH33),"",VLOOKUP(AH33,source[#All],2,FALSE))</f>
        <v/>
      </c>
      <c r="AK33" s="17"/>
      <c r="AL33" s="14"/>
      <c r="AP33" s="30"/>
      <c r="AQ33" s="31"/>
      <c r="AR33" s="15" t="str">
        <f>IF(ISBLANK(AQ33),"",VLOOKUP(AQ33,source[#All],2,FALSE))</f>
        <v/>
      </c>
      <c r="AT33" s="17"/>
      <c r="AU33" s="14"/>
      <c r="AY33" s="30"/>
      <c r="AZ33" s="31"/>
      <c r="BA33" s="15" t="str">
        <f>IF(ISBLANK(AZ33),"",VLOOKUP(AZ33,source[#All],2,FALSE))</f>
        <v/>
      </c>
    </row>
    <row r="34" spans="1:53">
      <c r="F34" t="str">
        <f>IF(ISBLANK(C34),"",VLOOKUP(C34,unitcost[#All],2,FALSE))</f>
        <v/>
      </c>
      <c r="G34" s="29" t="str">
        <f>IF(ISBLANK(C34),"",VLOOKUP(C34,unitcost[#All],4,FALSE)*E34)</f>
        <v/>
      </c>
      <c r="H34" s="6"/>
      <c r="I34" t="str">
        <f>IF(ISBLANK(H34),"",VLOOKUP(H34,source[#All],2,FALSE))</f>
        <v/>
      </c>
      <c r="O34" t="str">
        <f>IF(ISBLANK(L34),"",VLOOKUP(L34,unitcost[#All],2,FALSE))</f>
        <v/>
      </c>
      <c r="P34" s="29" t="str">
        <f>IF(ISBLANK(L34),"",VLOOKUP(L34,unitcost[#All],4,FALSE)*N34)</f>
        <v/>
      </c>
      <c r="Q34" s="6"/>
      <c r="R34" t="str">
        <f>IF(ISBLANK(Q34),"",VLOOKUP(Q34,source[#All],2,FALSE))</f>
        <v/>
      </c>
      <c r="U34" t="s">
        <v>17</v>
      </c>
      <c r="V34" t="s">
        <v>57</v>
      </c>
      <c r="W34">
        <v>1</v>
      </c>
      <c r="X34" t="str">
        <f>IF(ISBLANK(U34),"",VLOOKUP(U34,unitcost[#All],2,FALSE))</f>
        <v>hosted days</v>
      </c>
      <c r="Y34" s="29">
        <f>IF(ISBLANK(U34),"",VLOOKUP(U34,unitcost[#All],4,FALSE)*W34)</f>
        <v>3000</v>
      </c>
      <c r="Z34" s="6">
        <v>1</v>
      </c>
      <c r="AA34" t="str">
        <f>IF(ISBLANK(Z34),"",VLOOKUP(Z34,source[#All],2,FALSE))</f>
        <v>SAIs of the chairs</v>
      </c>
      <c r="AC34" t="s">
        <v>17</v>
      </c>
      <c r="AD34" t="s">
        <v>58</v>
      </c>
      <c r="AE34">
        <v>1</v>
      </c>
      <c r="AF34" t="str">
        <f>IF(ISBLANK(AC34),"",VLOOKUP(AC34,unitcost[#All],2,FALSE))</f>
        <v>hosted days</v>
      </c>
      <c r="AG34" s="29">
        <f>IF(ISBLANK(AC34),"",VLOOKUP(AC34,unitcost[#All],4,FALSE)*AE34)</f>
        <v>3000</v>
      </c>
      <c r="AH34" s="6">
        <v>2</v>
      </c>
      <c r="AI34" t="str">
        <f>IF(ISBLANK(AH34),"",VLOOKUP(AH34,source[#All],2,FALSE))</f>
        <v>Engaged SAIs</v>
      </c>
      <c r="AL34" t="s">
        <v>17</v>
      </c>
      <c r="AM34" t="s">
        <v>58</v>
      </c>
      <c r="AN34">
        <v>1</v>
      </c>
      <c r="AO34" t="str">
        <f>IF(ISBLANK(AL34),"",VLOOKUP(AL34,unitcost[#All],2,FALSE))</f>
        <v>hosted days</v>
      </c>
      <c r="AP34" s="29">
        <f>IF(ISBLANK(AL34),"",VLOOKUP(AL34,unitcost[#All],4,FALSE)*AN34)</f>
        <v>3000</v>
      </c>
      <c r="AQ34" s="6">
        <v>2</v>
      </c>
      <c r="AR34" t="str">
        <f>IF(ISBLANK(AQ34),"",VLOOKUP(AQ34,source[#All],2,FALSE))</f>
        <v>Engaged SAIs</v>
      </c>
      <c r="AU34" t="s">
        <v>17</v>
      </c>
      <c r="AV34" t="s">
        <v>58</v>
      </c>
      <c r="AW34">
        <v>1</v>
      </c>
      <c r="AX34" t="str">
        <f>IF(ISBLANK(AU34),"",VLOOKUP(AU34,unitcost[#All],2,FALSE))</f>
        <v>hosted days</v>
      </c>
      <c r="AY34" s="29">
        <f>IF(ISBLANK(AU34),"",VLOOKUP(AU34,unitcost[#All],4,FALSE)*AW34)</f>
        <v>3000</v>
      </c>
      <c r="AZ34" s="6">
        <v>2</v>
      </c>
      <c r="BA34" t="str">
        <f>IF(ISBLANK(AZ34),"",VLOOKUP(AZ34,source[#All],2,FALSE))</f>
        <v>Engaged SAIs</v>
      </c>
    </row>
    <row r="35" spans="1:53">
      <c r="F35" t="str">
        <f>IF(ISBLANK(C35),"",VLOOKUP(C35,unitcost[#All],2,FALSE))</f>
        <v/>
      </c>
      <c r="G35" s="29" t="str">
        <f>IF(ISBLANK(C35),"",VLOOKUP(C35,unitcost[#All],4,FALSE)*E35)</f>
        <v/>
      </c>
      <c r="H35" s="6"/>
      <c r="I35" t="str">
        <f>IF(ISBLANK(H35),"",VLOOKUP(H35,source[#All],2,FALSE))</f>
        <v/>
      </c>
      <c r="O35" t="str">
        <f>IF(ISBLANK(L35),"",VLOOKUP(L35,unitcost[#All],2,FALSE))</f>
        <v/>
      </c>
      <c r="P35" s="29" t="str">
        <f>IF(ISBLANK(L35),"",VLOOKUP(L35,unitcost[#All],4,FALSE)*N35)</f>
        <v/>
      </c>
      <c r="Q35" s="6"/>
      <c r="R35" t="str">
        <f>IF(ISBLANK(Q35),"",VLOOKUP(Q35,source[#All],2,FALSE))</f>
        <v/>
      </c>
      <c r="U35" t="s">
        <v>24</v>
      </c>
      <c r="V35" t="s">
        <v>59</v>
      </c>
      <c r="W35">
        <v>100</v>
      </c>
      <c r="X35" t="str">
        <f>IF(ISBLANK(U35),"",VLOOKUP(U35,unitcost[#All],2,FALSE))</f>
        <v>working days</v>
      </c>
      <c r="Y35" s="29">
        <f>IF(ISBLANK(U35),"",VLOOKUP(U35,unitcost[#All],4,FALSE)*W35)</f>
        <v>25000</v>
      </c>
      <c r="Z35" s="6">
        <v>1</v>
      </c>
      <c r="AA35" t="str">
        <f>IF(ISBLANK(Z35),"",VLOOKUP(Z35,source[#All],2,FALSE))</f>
        <v>SAIs of the chairs</v>
      </c>
      <c r="AC35" t="s">
        <v>24</v>
      </c>
      <c r="AD35" t="s">
        <v>59</v>
      </c>
      <c r="AE35">
        <v>100</v>
      </c>
      <c r="AF35" t="str">
        <f>IF(ISBLANK(AC35),"",VLOOKUP(AC35,unitcost[#All],2,FALSE))</f>
        <v>working days</v>
      </c>
      <c r="AG35" s="29">
        <f>IF(ISBLANK(AC35),"",VLOOKUP(AC35,unitcost[#All],4,FALSE)*AE35)</f>
        <v>25000</v>
      </c>
      <c r="AH35" s="6">
        <v>2</v>
      </c>
      <c r="AI35" t="str">
        <f>IF(ISBLANK(AH35),"",VLOOKUP(AH35,source[#All],2,FALSE))</f>
        <v>Engaged SAIs</v>
      </c>
      <c r="AL35" t="s">
        <v>24</v>
      </c>
      <c r="AM35" t="s">
        <v>59</v>
      </c>
      <c r="AN35">
        <v>100</v>
      </c>
      <c r="AO35" t="str">
        <f>IF(ISBLANK(AL35),"",VLOOKUP(AL35,unitcost[#All],2,FALSE))</f>
        <v>working days</v>
      </c>
      <c r="AP35" s="29">
        <f>IF(ISBLANK(AL35),"",VLOOKUP(AL35,unitcost[#All],4,FALSE)*AN35)</f>
        <v>25000</v>
      </c>
      <c r="AQ35" s="6">
        <v>2</v>
      </c>
      <c r="AR35" t="str">
        <f>IF(ISBLANK(AQ35),"",VLOOKUP(AQ35,source[#All],2,FALSE))</f>
        <v>Engaged SAIs</v>
      </c>
      <c r="AU35" t="s">
        <v>24</v>
      </c>
      <c r="AV35" t="s">
        <v>59</v>
      </c>
      <c r="AW35">
        <v>100</v>
      </c>
      <c r="AX35" t="str">
        <f>IF(ISBLANK(AU35),"",VLOOKUP(AU35,unitcost[#All],2,FALSE))</f>
        <v>working days</v>
      </c>
      <c r="AY35" s="29">
        <f>IF(ISBLANK(AU35),"",VLOOKUP(AU35,unitcost[#All],4,FALSE)*AW35)</f>
        <v>25000</v>
      </c>
      <c r="AZ35" s="6">
        <v>2</v>
      </c>
      <c r="BA35" t="str">
        <f>IF(ISBLANK(AZ35),"",VLOOKUP(AZ35,source[#All],2,FALSE))</f>
        <v>Engaged SAIs</v>
      </c>
    </row>
    <row r="36" spans="1:53">
      <c r="F36" t="str">
        <f>IF(ISBLANK(C36),"",VLOOKUP(C36,unitcost[#All],2,FALSE))</f>
        <v/>
      </c>
      <c r="G36" s="29" t="str">
        <f>IF(ISBLANK(C36),"",VLOOKUP(C36,unitcost[#All],4,FALSE)*E36)</f>
        <v/>
      </c>
      <c r="H36" s="6"/>
      <c r="I36" t="str">
        <f>IF(ISBLANK(H36),"",VLOOKUP(H36,source[#All],2,FALSE))</f>
        <v/>
      </c>
      <c r="O36" t="str">
        <f>IF(ISBLANK(L36),"",VLOOKUP(L36,unitcost[#All],2,FALSE))</f>
        <v/>
      </c>
      <c r="P36" s="29" t="str">
        <f>IF(ISBLANK(L36),"",VLOOKUP(L36,unitcost[#All],4,FALSE)*N36)</f>
        <v/>
      </c>
      <c r="Q36" s="6"/>
      <c r="R36" t="str">
        <f>IF(ISBLANK(Q36),"",VLOOKUP(Q36,source[#All],2,FALSE))</f>
        <v/>
      </c>
      <c r="X36" t="str">
        <f>IF(ISBLANK(U36),"",VLOOKUP(U36,unitcost[#All],2,FALSE))</f>
        <v/>
      </c>
      <c r="Y36" s="29" t="str">
        <f>IF(ISBLANK(U36),"",VLOOKUP(U36,unitcost[#All],4,FALSE)*W36)</f>
        <v/>
      </c>
      <c r="Z36" s="6"/>
      <c r="AA36" t="str">
        <f>IF(ISBLANK(Z36),"",VLOOKUP(Z36,source[#All],2,FALSE))</f>
        <v/>
      </c>
      <c r="AF36" t="str">
        <f>IF(ISBLANK(AC36),"",VLOOKUP(AC36,unitcost[#All],2,FALSE))</f>
        <v/>
      </c>
      <c r="AG36" s="29" t="str">
        <f>IF(ISBLANK(AC36),"",VLOOKUP(AC36,unitcost[#All],4,FALSE)*AE36)</f>
        <v/>
      </c>
      <c r="AH36" s="6"/>
      <c r="AI36" t="str">
        <f>IF(ISBLANK(AH36),"",VLOOKUP(AH36,source[#All],2,FALSE))</f>
        <v/>
      </c>
      <c r="AO36" t="str">
        <f>IF(ISBLANK(AL36),"",VLOOKUP(AL36,unitcost[#All],2,FALSE))</f>
        <v/>
      </c>
      <c r="AP36" s="29" t="str">
        <f>IF(ISBLANK(AL36),"",VLOOKUP(AL36,unitcost[#All],4,FALSE)*AN36)</f>
        <v/>
      </c>
      <c r="AQ36" s="6"/>
      <c r="AR36" t="str">
        <f>IF(ISBLANK(AQ36),"",VLOOKUP(AQ36,source[#All],2,FALSE))</f>
        <v/>
      </c>
      <c r="AX36" t="str">
        <f>IF(ISBLANK(AU36),"",VLOOKUP(AU36,unitcost[#All],2,FALSE))</f>
        <v/>
      </c>
      <c r="AY36" s="29" t="str">
        <f>IF(ISBLANK(AU36),"",VLOOKUP(AU36,unitcost[#All],4,FALSE)*AW36)</f>
        <v/>
      </c>
      <c r="AZ36" s="6"/>
      <c r="BA36" t="str">
        <f>IF(ISBLANK(AZ36),"",VLOOKUP(AZ36,source[#All],2,FALSE))</f>
        <v/>
      </c>
    </row>
    <row r="37" spans="1:53">
      <c r="F37" t="str">
        <f>IF(ISBLANK(C37),"",VLOOKUP(C37,unitcost[#All],2,FALSE))</f>
        <v/>
      </c>
      <c r="G37" s="29" t="str">
        <f>IF(ISBLANK(C37),"",VLOOKUP(C37,unitcost[#All],4,FALSE)*E37)</f>
        <v/>
      </c>
      <c r="H37" s="6"/>
      <c r="I37" t="str">
        <f>IF(ISBLANK(H37),"",VLOOKUP(H37,source[#All],2,FALSE))</f>
        <v/>
      </c>
      <c r="O37" t="str">
        <f>IF(ISBLANK(L37),"",VLOOKUP(L37,unitcost[#All],2,FALSE))</f>
        <v/>
      </c>
      <c r="P37" s="29" t="str">
        <f>IF(ISBLANK(L37),"",VLOOKUP(L37,unitcost[#All],4,FALSE)*N37)</f>
        <v/>
      </c>
      <c r="Q37" s="6"/>
      <c r="R37" t="str">
        <f>IF(ISBLANK(Q37),"",VLOOKUP(Q37,source[#All],2,FALSE))</f>
        <v/>
      </c>
      <c r="X37" t="str">
        <f>IF(ISBLANK(U37),"",VLOOKUP(U37,unitcost[#All],2,FALSE))</f>
        <v/>
      </c>
      <c r="Y37" s="29" t="str">
        <f>IF(ISBLANK(U37),"",VLOOKUP(U37,unitcost[#All],4,FALSE)*W37)</f>
        <v/>
      </c>
      <c r="Z37" s="6"/>
      <c r="AA37" t="str">
        <f>IF(ISBLANK(Z37),"",VLOOKUP(Z37,source[#All],2,FALSE))</f>
        <v/>
      </c>
      <c r="AF37" t="str">
        <f>IF(ISBLANK(AC37),"",VLOOKUP(AC37,unitcost[#All],2,FALSE))</f>
        <v/>
      </c>
      <c r="AG37" s="29" t="str">
        <f>IF(ISBLANK(AC37),"",VLOOKUP(AC37,unitcost[#All],4,FALSE)*AE37)</f>
        <v/>
      </c>
      <c r="AH37" s="6"/>
      <c r="AI37" t="str">
        <f>IF(ISBLANK(AH37),"",VLOOKUP(AH37,source[#All],2,FALSE))</f>
        <v/>
      </c>
      <c r="AO37" t="str">
        <f>IF(ISBLANK(AL37),"",VLOOKUP(AL37,unitcost[#All],2,FALSE))</f>
        <v/>
      </c>
      <c r="AP37" s="29" t="str">
        <f>IF(ISBLANK(AL37),"",VLOOKUP(AL37,unitcost[#All],4,FALSE)*AN37)</f>
        <v/>
      </c>
      <c r="AQ37" s="6"/>
      <c r="AR37" t="str">
        <f>IF(ISBLANK(AQ37),"",VLOOKUP(AQ37,source[#All],2,FALSE))</f>
        <v/>
      </c>
      <c r="AX37" t="str">
        <f>IF(ISBLANK(AU37),"",VLOOKUP(AU37,unitcost[#All],2,FALSE))</f>
        <v/>
      </c>
      <c r="AY37" s="29" t="str">
        <f>IF(ISBLANK(AU37),"",VLOOKUP(AU37,unitcost[#All],4,FALSE)*AW37)</f>
        <v/>
      </c>
      <c r="AZ37" s="6"/>
      <c r="BA37" t="str">
        <f>IF(ISBLANK(AZ37),"",VLOOKUP(AZ37,source[#All],2,FALSE))</f>
        <v/>
      </c>
    </row>
    <row r="38" spans="1:53">
      <c r="F38" t="str">
        <f>IF(ISBLANK(C38),"",VLOOKUP(C38,unitcost[#All],2,FALSE))</f>
        <v/>
      </c>
      <c r="G38" s="29" t="str">
        <f>IF(ISBLANK(C38),"",VLOOKUP(C38,unitcost[#All],4,FALSE)*E38)</f>
        <v/>
      </c>
      <c r="H38" s="6"/>
      <c r="I38" t="str">
        <f>IF(ISBLANK(H38),"",VLOOKUP(H38,source[#All],2,FALSE))</f>
        <v/>
      </c>
      <c r="O38" t="str">
        <f>IF(ISBLANK(L38),"",VLOOKUP(L38,unitcost[#All],2,FALSE))</f>
        <v/>
      </c>
      <c r="P38" s="29" t="str">
        <f>IF(ISBLANK(L38),"",VLOOKUP(L38,unitcost[#All],4,FALSE)*N38)</f>
        <v/>
      </c>
      <c r="Q38" s="6"/>
      <c r="R38" t="str">
        <f>IF(ISBLANK(Q38),"",VLOOKUP(Q38,source[#All],2,FALSE))</f>
        <v/>
      </c>
      <c r="X38" t="str">
        <f>IF(ISBLANK(U38),"",VLOOKUP(U38,unitcost[#All],2,FALSE))</f>
        <v/>
      </c>
      <c r="Y38" s="29" t="str">
        <f>IF(ISBLANK(U38),"",VLOOKUP(U38,unitcost[#All],4,FALSE)*W38)</f>
        <v/>
      </c>
      <c r="Z38" s="6"/>
      <c r="AA38" t="str">
        <f>IF(ISBLANK(Z38),"",VLOOKUP(Z38,source[#All],2,FALSE))</f>
        <v/>
      </c>
      <c r="AF38" t="str">
        <f>IF(ISBLANK(AC38),"",VLOOKUP(AC38,unitcost[#All],2,FALSE))</f>
        <v/>
      </c>
      <c r="AG38" s="29" t="str">
        <f>IF(ISBLANK(AC38),"",VLOOKUP(AC38,unitcost[#All],4,FALSE)*AE38)</f>
        <v/>
      </c>
      <c r="AH38" s="6"/>
      <c r="AI38" t="str">
        <f>IF(ISBLANK(AH38),"",VLOOKUP(AH38,source[#All],2,FALSE))</f>
        <v/>
      </c>
      <c r="AO38" t="str">
        <f>IF(ISBLANK(AL38),"",VLOOKUP(AL38,unitcost[#All],2,FALSE))</f>
        <v/>
      </c>
      <c r="AP38" s="29" t="str">
        <f>IF(ISBLANK(AL38),"",VLOOKUP(AL38,unitcost[#All],4,FALSE)*AN38)</f>
        <v/>
      </c>
      <c r="AQ38" s="6"/>
      <c r="AR38" t="str">
        <f>IF(ISBLANK(AQ38),"",VLOOKUP(AQ38,source[#All],2,FALSE))</f>
        <v/>
      </c>
      <c r="AX38" t="str">
        <f>IF(ISBLANK(AU38),"",VLOOKUP(AU38,unitcost[#All],2,FALSE))</f>
        <v/>
      </c>
      <c r="AY38" s="29" t="str">
        <f>IF(ISBLANK(AU38),"",VLOOKUP(AU38,unitcost[#All],4,FALSE)*AW38)</f>
        <v/>
      </c>
      <c r="AZ38" s="6"/>
      <c r="BA38" t="str">
        <f>IF(ISBLANK(AZ38),"",VLOOKUP(AZ38,source[#All],2,FALSE))</f>
        <v/>
      </c>
    </row>
    <row r="39" spans="1:53">
      <c r="F39" t="str">
        <f>IF(ISBLANK(C39),"",VLOOKUP(C39,unitcost[#All],2,FALSE))</f>
        <v/>
      </c>
      <c r="G39" s="29" t="str">
        <f>IF(ISBLANK(C39),"",VLOOKUP(C39,unitcost[#All],4,FALSE)*E39)</f>
        <v/>
      </c>
      <c r="H39" s="6"/>
      <c r="I39" t="str">
        <f>IF(ISBLANK(H39),"",VLOOKUP(H39,source[#All],2,FALSE))</f>
        <v/>
      </c>
      <c r="O39" t="str">
        <f>IF(ISBLANK(L39),"",VLOOKUP(L39,unitcost[#All],2,FALSE))</f>
        <v/>
      </c>
      <c r="P39" s="29" t="str">
        <f>IF(ISBLANK(L39),"",VLOOKUP(L39,unitcost[#All],4,FALSE)*N39)</f>
        <v/>
      </c>
      <c r="Q39" s="6"/>
      <c r="R39" t="str">
        <f>IF(ISBLANK(Q39),"",VLOOKUP(Q39,source[#All],2,FALSE))</f>
        <v/>
      </c>
      <c r="X39" t="str">
        <f>IF(ISBLANK(U39),"",VLOOKUP(U39,unitcost[#All],2,FALSE))</f>
        <v/>
      </c>
      <c r="Y39" s="29" t="str">
        <f>IF(ISBLANK(U39),"",VLOOKUP(U39,unitcost[#All],4,FALSE)*W39)</f>
        <v/>
      </c>
      <c r="Z39" s="6"/>
      <c r="AA39" t="str">
        <f>IF(ISBLANK(Z39),"",VLOOKUP(Z39,source[#All],2,FALSE))</f>
        <v/>
      </c>
      <c r="AF39" t="str">
        <f>IF(ISBLANK(AC39),"",VLOOKUP(AC39,unitcost[#All],2,FALSE))</f>
        <v/>
      </c>
      <c r="AG39" s="29" t="str">
        <f>IF(ISBLANK(AC39),"",VLOOKUP(AC39,unitcost[#All],4,FALSE)*AE39)</f>
        <v/>
      </c>
      <c r="AH39" s="6"/>
      <c r="AI39" t="str">
        <f>IF(ISBLANK(AH39),"",VLOOKUP(AH39,source[#All],2,FALSE))</f>
        <v/>
      </c>
      <c r="AO39" t="str">
        <f>IF(ISBLANK(AL39),"",VLOOKUP(AL39,unitcost[#All],2,FALSE))</f>
        <v/>
      </c>
      <c r="AP39" s="29" t="str">
        <f>IF(ISBLANK(AL39),"",VLOOKUP(AL39,unitcost[#All],4,FALSE)*AN39)</f>
        <v/>
      </c>
      <c r="AQ39" s="6"/>
      <c r="AR39" t="str">
        <f>IF(ISBLANK(AQ39),"",VLOOKUP(AQ39,source[#All],2,FALSE))</f>
        <v/>
      </c>
      <c r="AX39" t="str">
        <f>IF(ISBLANK(AU39),"",VLOOKUP(AU39,unitcost[#All],2,FALSE))</f>
        <v/>
      </c>
      <c r="AY39" s="29" t="str">
        <f>IF(ISBLANK(AU39),"",VLOOKUP(AU39,unitcost[#All],4,FALSE)*AW39)</f>
        <v/>
      </c>
      <c r="AZ39" s="6"/>
      <c r="BA39" t="str">
        <f>IF(ISBLANK(AZ39),"",VLOOKUP(AZ39,source[#All],2,FALSE))</f>
        <v/>
      </c>
    </row>
    <row r="40" spans="1:53" s="15" customFormat="1">
      <c r="A40" s="14" t="s">
        <v>60</v>
      </c>
      <c r="B40" s="17"/>
      <c r="F40" s="15" t="str">
        <f>IF(ISBLANK(C40),"",VLOOKUP(C40,unitcost[#All],2,FALSE))</f>
        <v/>
      </c>
      <c r="G40" s="30" t="str">
        <f>IF(ISBLANK(C40),"",VLOOKUP(C40,unitcost[#All],4,FALSE)*E40)</f>
        <v/>
      </c>
      <c r="H40" s="31"/>
      <c r="I40" s="15" t="str">
        <f>IF(ISBLANK(H40),"",VLOOKUP(H40,source[#All],2,FALSE))</f>
        <v/>
      </c>
      <c r="J40" s="19"/>
      <c r="K40" s="17"/>
      <c r="O40" s="15" t="str">
        <f>IF(ISBLANK(L40),"",VLOOKUP(L40,unitcost[#All],2,FALSE))</f>
        <v/>
      </c>
      <c r="P40" s="30" t="str">
        <f>IF(ISBLANK(L40),"",VLOOKUP(L40,unitcost[#All],4,FALSE)*N40)</f>
        <v/>
      </c>
      <c r="Q40" s="31"/>
      <c r="R40" s="15" t="str">
        <f>IF(ISBLANK(Q40),"",VLOOKUP(Q40,source[#All],2,FALSE))</f>
        <v/>
      </c>
      <c r="S40" s="19"/>
      <c r="T40" s="17"/>
      <c r="U40" s="14" t="s">
        <v>61</v>
      </c>
      <c r="Y40" s="30"/>
      <c r="Z40" s="31"/>
      <c r="AA40" s="15" t="str">
        <f>IF(ISBLANK(Z40),"",VLOOKUP(Z40,source[#All],2,FALSE))</f>
        <v/>
      </c>
      <c r="AB40" s="17"/>
      <c r="AC40" s="14" t="s">
        <v>62</v>
      </c>
      <c r="AG40" s="30"/>
      <c r="AH40" s="31"/>
      <c r="AI40" s="15" t="str">
        <f>IF(ISBLANK(AH40),"",VLOOKUP(AH40,source[#All],2,FALSE))</f>
        <v/>
      </c>
      <c r="AK40" s="17"/>
      <c r="AL40" s="14" t="s">
        <v>63</v>
      </c>
      <c r="AP40" s="30"/>
      <c r="AQ40" s="31"/>
      <c r="AR40" s="15" t="str">
        <f>IF(ISBLANK(AQ40),"",VLOOKUP(AQ40,source[#All],2,FALSE))</f>
        <v/>
      </c>
      <c r="AT40" s="17"/>
      <c r="AU40" s="14"/>
      <c r="AY40" s="30"/>
      <c r="AZ40" s="31"/>
      <c r="BA40" s="15" t="str">
        <f>IF(ISBLANK(AZ40),"",VLOOKUP(AZ40,source[#All],2,FALSE))</f>
        <v/>
      </c>
    </row>
    <row r="41" spans="1:53">
      <c r="C41" t="s">
        <v>64</v>
      </c>
      <c r="D41" t="s">
        <v>65</v>
      </c>
      <c r="E41">
        <v>9</v>
      </c>
      <c r="F41" t="str">
        <f>IF(ISBLANK(C41),"",VLOOKUP(C41,unitcost[#All],2,FALSE))</f>
        <v>staff years</v>
      </c>
      <c r="G41" s="29">
        <f>IF(ISBLANK(C41),"",VLOOKUP(C41,unitcost[#All],4,FALSE)*E41)</f>
        <v>900000</v>
      </c>
      <c r="H41" s="6">
        <v>1</v>
      </c>
      <c r="I41" t="str">
        <f>IF(ISBLANK(H41),"",VLOOKUP(H41,source[#All],2,FALSE))</f>
        <v>SAIs of the chairs</v>
      </c>
      <c r="L41" t="s">
        <v>64</v>
      </c>
      <c r="M41" t="s">
        <v>65</v>
      </c>
      <c r="N41">
        <v>9</v>
      </c>
      <c r="O41" t="str">
        <f>IF(ISBLANK(L41),"",VLOOKUP(L41,unitcost[#All],2,FALSE))</f>
        <v>staff years</v>
      </c>
      <c r="P41" s="29">
        <f>IF(ISBLANK(L41),"",VLOOKUP(L41,unitcost[#All],4,FALSE)*N41)</f>
        <v>900000</v>
      </c>
      <c r="Q41" s="6">
        <v>1</v>
      </c>
      <c r="R41" t="str">
        <f>IF(ISBLANK(Q41),"",VLOOKUP(Q41,source[#All],2,FALSE))</f>
        <v>SAIs of the chairs</v>
      </c>
      <c r="U41" t="s">
        <v>64</v>
      </c>
      <c r="V41" t="s">
        <v>66</v>
      </c>
      <c r="W41">
        <v>7</v>
      </c>
      <c r="X41" t="str">
        <f>IF(ISBLANK(U41),"",VLOOKUP(U41,unitcost[#All],2,FALSE))</f>
        <v>staff years</v>
      </c>
      <c r="Y41" s="29">
        <f>IF(ISBLANK(U41),"",VLOOKUP(U41,unitcost[#All],4,FALSE)*W41)</f>
        <v>700000</v>
      </c>
      <c r="Z41" s="6">
        <v>1</v>
      </c>
      <c r="AA41" t="str">
        <f>IF(ISBLANK(Z41),"",VLOOKUP(Z41,source[#All],2,FALSE))</f>
        <v>SAIs of the chairs</v>
      </c>
      <c r="AC41" t="s">
        <v>20</v>
      </c>
      <c r="AD41" t="s">
        <v>67</v>
      </c>
      <c r="AE41">
        <v>1</v>
      </c>
      <c r="AF41" t="str">
        <f>IF(ISBLANK(AC41),"",VLOOKUP(AC41,unitcost[#All],2,FALSE))</f>
        <v>leader yearly</v>
      </c>
      <c r="AG41" s="29">
        <f>IF(ISBLANK(AC41),"",VLOOKUP(AC41,unitcost[#All],4,FALSE)*AE41)</f>
        <v>120000</v>
      </c>
      <c r="AH41" s="6">
        <v>3</v>
      </c>
      <c r="AI41" t="str">
        <f>IF(ISBLANK(AH41),"",VLOOKUP(AH41,source[#All],2,FALSE))</f>
        <v>Fixed contributions</v>
      </c>
      <c r="AL41" t="s">
        <v>20</v>
      </c>
      <c r="AM41" t="s">
        <v>67</v>
      </c>
      <c r="AN41">
        <v>1</v>
      </c>
      <c r="AO41" t="str">
        <f>IF(ISBLANK(AL41),"",VLOOKUP(AL41,unitcost[#All],2,FALSE))</f>
        <v>leader yearly</v>
      </c>
      <c r="AP41" s="29">
        <f>IF(ISBLANK(AL41),"",VLOOKUP(AL41,unitcost[#All],4,FALSE)*AN41)</f>
        <v>120000</v>
      </c>
      <c r="AQ41" s="6">
        <v>4</v>
      </c>
      <c r="AR41" t="str">
        <f>IF(ISBLANK(AQ41),"",VLOOKUP(AQ41,source[#All],2,FALSE))</f>
        <v>INTOSAI budget</v>
      </c>
      <c r="AU41" t="s">
        <v>20</v>
      </c>
      <c r="AV41" t="s">
        <v>67</v>
      </c>
      <c r="AW41">
        <v>1</v>
      </c>
      <c r="AX41" t="str">
        <f>IF(ISBLANK(AU41),"",VLOOKUP(AU41,unitcost[#All],2,FALSE))</f>
        <v>leader yearly</v>
      </c>
      <c r="AY41" s="29">
        <f>IF(ISBLANK(AU41),"",VLOOKUP(AU41,unitcost[#All],4,FALSE)*AW41)</f>
        <v>120000</v>
      </c>
      <c r="AZ41" s="6">
        <v>5</v>
      </c>
      <c r="BA41" t="str">
        <f>IF(ISBLANK(AZ41),"",VLOOKUP(AZ41,source[#All],2,FALSE))</f>
        <v>New sources</v>
      </c>
    </row>
    <row r="42" spans="1:53">
      <c r="F42" t="str">
        <f>IF(ISBLANK(C42),"",VLOOKUP(C42,unitcost[#All],2,FALSE))</f>
        <v/>
      </c>
      <c r="G42" s="29" t="str">
        <f>IF(ISBLANK(C42),"",VLOOKUP(C42,unitcost[#All],4,FALSE)*E42)</f>
        <v/>
      </c>
      <c r="H42" s="6"/>
      <c r="I42" t="str">
        <f>IF(ISBLANK(H42),"",VLOOKUP(H42,source[#All],2,FALSE))</f>
        <v/>
      </c>
      <c r="O42" t="str">
        <f>IF(ISBLANK(L42),"",VLOOKUP(L42,unitcost[#All],2,FALSE))</f>
        <v/>
      </c>
      <c r="P42" s="29" t="str">
        <f>IF(ISBLANK(L42),"",VLOOKUP(L42,unitcost[#All],4,FALSE)*N42)</f>
        <v/>
      </c>
      <c r="Q42" s="6"/>
      <c r="R42" t="str">
        <f>IF(ISBLANK(Q42),"",VLOOKUP(Q42,source[#All],2,FALSE))</f>
        <v/>
      </c>
      <c r="U42" t="s">
        <v>64</v>
      </c>
      <c r="V42" t="s">
        <v>68</v>
      </c>
      <c r="W42">
        <v>1</v>
      </c>
      <c r="X42" t="str">
        <f>IF(ISBLANK(U42),"",VLOOKUP(U42,unitcost[#All],2,FALSE))</f>
        <v>staff years</v>
      </c>
      <c r="Y42" s="29">
        <f>IF(ISBLANK(U42),"",VLOOKUP(U42,unitcost[#All],4,FALSE)*W42)</f>
        <v>100000</v>
      </c>
      <c r="Z42" s="6">
        <v>1</v>
      </c>
      <c r="AA42" t="str">
        <f>IF(ISBLANK(Z42),"",VLOOKUP(Z42,source[#All],2,FALSE))</f>
        <v>SAIs of the chairs</v>
      </c>
      <c r="AC42" t="s">
        <v>15</v>
      </c>
      <c r="AD42" t="s">
        <v>69</v>
      </c>
      <c r="AE42">
        <v>10</v>
      </c>
      <c r="AF42" t="str">
        <f>IF(ISBLANK(AC42),"",VLOOKUP(AC42,unitcost[#All],2,FALSE))</f>
        <v>travels</v>
      </c>
      <c r="AG42" s="29">
        <f>IF(ISBLANK(AC42),"",VLOOKUP(AC42,unitcost[#All],4,FALSE)*AE42)</f>
        <v>20000</v>
      </c>
      <c r="AH42" s="6">
        <v>4</v>
      </c>
      <c r="AI42" t="str">
        <f>IF(ISBLANK(AH42),"",VLOOKUP(AH42,source[#All],2,FALSE))</f>
        <v>INTOSAI budget</v>
      </c>
      <c r="AL42" t="s">
        <v>15</v>
      </c>
      <c r="AM42" t="s">
        <v>70</v>
      </c>
      <c r="AN42">
        <v>20</v>
      </c>
      <c r="AO42" t="str">
        <f>IF(ISBLANK(AL42),"",VLOOKUP(AL42,unitcost[#All],2,FALSE))</f>
        <v>travels</v>
      </c>
      <c r="AP42" s="29">
        <f>IF(ISBLANK(AL42),"",VLOOKUP(AL42,unitcost[#All],4,FALSE)*AN42)</f>
        <v>40000</v>
      </c>
      <c r="AQ42" s="6">
        <v>4</v>
      </c>
      <c r="AR42" t="str">
        <f>IF(ISBLANK(AQ42),"",VLOOKUP(AQ42,source[#All],2,FALSE))</f>
        <v>INTOSAI budget</v>
      </c>
      <c r="AU42" t="s">
        <v>15</v>
      </c>
      <c r="AV42" t="s">
        <v>70</v>
      </c>
      <c r="AW42">
        <v>20</v>
      </c>
      <c r="AX42" t="str">
        <f>IF(ISBLANK(AU42),"",VLOOKUP(AU42,unitcost[#All],2,FALSE))</f>
        <v>travels</v>
      </c>
      <c r="AY42" s="29">
        <f>IF(ISBLANK(AU42),"",VLOOKUP(AU42,unitcost[#All],4,FALSE)*AW42)</f>
        <v>40000</v>
      </c>
      <c r="AZ42" s="6">
        <v>5</v>
      </c>
      <c r="BA42" t="str">
        <f>IF(ISBLANK(AZ42),"",VLOOKUP(AZ42,source[#All],2,FALSE))</f>
        <v>New sources</v>
      </c>
    </row>
    <row r="43" spans="1:53">
      <c r="F43" t="str">
        <f>IF(ISBLANK(C43),"",VLOOKUP(C43,unitcost[#All],2,FALSE))</f>
        <v/>
      </c>
      <c r="G43" s="29" t="str">
        <f>IF(ISBLANK(C43),"",VLOOKUP(C43,unitcost[#All],4,FALSE)*E43)</f>
        <v/>
      </c>
      <c r="H43" s="6"/>
      <c r="I43" t="str">
        <f>IF(ISBLANK(H43),"",VLOOKUP(H43,source[#All],2,FALSE))</f>
        <v/>
      </c>
      <c r="O43" t="str">
        <f>IF(ISBLANK(L43),"",VLOOKUP(L43,unitcost[#All],2,FALSE))</f>
        <v/>
      </c>
      <c r="P43" s="29" t="str">
        <f>IF(ISBLANK(L43),"",VLOOKUP(L43,unitcost[#All],4,FALSE)*N43)</f>
        <v/>
      </c>
      <c r="Q43" s="6"/>
      <c r="R43" t="str">
        <f>IF(ISBLANK(Q43),"",VLOOKUP(Q43,source[#All],2,FALSE))</f>
        <v/>
      </c>
      <c r="X43" t="str">
        <f>IF(ISBLANK(U43),"",VLOOKUP(U43,unitcost[#All],2,FALSE))</f>
        <v/>
      </c>
      <c r="Y43" s="29" t="str">
        <f>IF(ISBLANK(U43),"",VLOOKUP(U43,unitcost[#All],4,FALSE)*W43)</f>
        <v/>
      </c>
      <c r="Z43" s="6"/>
      <c r="AA43" t="str">
        <f>IF(ISBLANK(Z43),"",VLOOKUP(Z43,source[#All],2,FALSE))</f>
        <v/>
      </c>
      <c r="AC43" t="s">
        <v>64</v>
      </c>
      <c r="AD43" t="s">
        <v>71</v>
      </c>
      <c r="AE43">
        <v>5.9</v>
      </c>
      <c r="AF43" t="str">
        <f>IF(ISBLANK(AC43),"",VLOOKUP(AC43,unitcost[#All],2,FALSE))</f>
        <v>staff years</v>
      </c>
      <c r="AG43" s="29">
        <f>IF(ISBLANK(AC43),"",VLOOKUP(AC43,unitcost[#All],4,FALSE)*AE43)</f>
        <v>590000</v>
      </c>
      <c r="AH43" s="6">
        <v>3</v>
      </c>
      <c r="AI43" t="str">
        <f>IF(ISBLANK(AH43),"",VLOOKUP(AH43,source[#All],2,FALSE))</f>
        <v>Fixed contributions</v>
      </c>
      <c r="AL43" t="s">
        <v>64</v>
      </c>
      <c r="AM43" t="s">
        <v>72</v>
      </c>
      <c r="AN43">
        <v>5.5</v>
      </c>
      <c r="AO43" t="str">
        <f>IF(ISBLANK(AL43),"",VLOOKUP(AL43,unitcost[#All],2,FALSE))</f>
        <v>staff years</v>
      </c>
      <c r="AP43" s="29">
        <f>IF(ISBLANK(AL43),"",VLOOKUP(AL43,unitcost[#All],4,FALSE)*AN43)</f>
        <v>550000</v>
      </c>
      <c r="AQ43" s="6">
        <v>3</v>
      </c>
      <c r="AR43" t="str">
        <f>IF(ISBLANK(AQ43),"",VLOOKUP(AQ43,source[#All],2,FALSE))</f>
        <v>Fixed contributions</v>
      </c>
      <c r="AU43" t="s">
        <v>64</v>
      </c>
      <c r="AV43" t="s">
        <v>72</v>
      </c>
      <c r="AW43">
        <v>5.5</v>
      </c>
      <c r="AX43" t="str">
        <f>IF(ISBLANK(AU43),"",VLOOKUP(AU43,unitcost[#All],2,FALSE))</f>
        <v>staff years</v>
      </c>
      <c r="AY43" s="29">
        <f>IF(ISBLANK(AU43),"",VLOOKUP(AU43,unitcost[#All],4,FALSE)*AW43)</f>
        <v>550000</v>
      </c>
      <c r="AZ43" s="6">
        <v>3</v>
      </c>
      <c r="BA43" t="str">
        <f>IF(ISBLANK(AZ43),"",VLOOKUP(AZ43,source[#All],2,FALSE))</f>
        <v>Fixed contributions</v>
      </c>
    </row>
    <row r="44" spans="1:53">
      <c r="F44" t="str">
        <f>IF(ISBLANK(C44),"",VLOOKUP(C44,unitcost[#All],2,FALSE))</f>
        <v/>
      </c>
      <c r="G44" s="29" t="str">
        <f>IF(ISBLANK(C44),"",VLOOKUP(C44,unitcost[#All],4,FALSE)*E44)</f>
        <v/>
      </c>
      <c r="H44" s="6"/>
      <c r="I44" t="str">
        <f>IF(ISBLANK(H44),"",VLOOKUP(H44,source[#All],2,FALSE))</f>
        <v/>
      </c>
      <c r="O44" t="str">
        <f>IF(ISBLANK(L44),"",VLOOKUP(L44,unitcost[#All],2,FALSE))</f>
        <v/>
      </c>
      <c r="P44" s="29" t="str">
        <f>IF(ISBLANK(L44),"",VLOOKUP(L44,unitcost[#All],4,FALSE)*N44)</f>
        <v/>
      </c>
      <c r="Q44" s="6"/>
      <c r="R44" t="str">
        <f>IF(ISBLANK(Q44),"",VLOOKUP(Q44,source[#All],2,FALSE))</f>
        <v/>
      </c>
      <c r="X44" t="str">
        <f>IF(ISBLANK(U44),"",VLOOKUP(U44,unitcost[#All],2,FALSE))</f>
        <v/>
      </c>
      <c r="Y44" s="29" t="str">
        <f>IF(ISBLANK(U44),"",VLOOKUP(U44,unitcost[#All],4,FALSE)*W44)</f>
        <v/>
      </c>
      <c r="Z44" s="6"/>
      <c r="AA44" t="str">
        <f>IF(ISBLANK(Z44),"",VLOOKUP(Z44,source[#All],2,FALSE))</f>
        <v/>
      </c>
      <c r="AC44" t="s">
        <v>15</v>
      </c>
      <c r="AD44" t="s">
        <v>71</v>
      </c>
      <c r="AE44">
        <v>30</v>
      </c>
      <c r="AF44" t="str">
        <f>IF(ISBLANK(AC44),"",VLOOKUP(AC44,unitcost[#All],2,FALSE))</f>
        <v>travels</v>
      </c>
      <c r="AG44" s="29">
        <f>IF(ISBLANK(AC44),"",VLOOKUP(AC44,unitcost[#All],4,FALSE)*AE44)</f>
        <v>60000</v>
      </c>
      <c r="AH44" s="6">
        <v>3</v>
      </c>
      <c r="AI44" t="str">
        <f>IF(ISBLANK(AH44),"",VLOOKUP(AH44,source[#All],2,FALSE))</f>
        <v>Fixed contributions</v>
      </c>
      <c r="AL44" t="s">
        <v>15</v>
      </c>
      <c r="AM44" t="s">
        <v>72</v>
      </c>
      <c r="AN44">
        <v>30</v>
      </c>
      <c r="AO44" t="str">
        <f>IF(ISBLANK(AL44),"",VLOOKUP(AL44,unitcost[#All],2,FALSE))</f>
        <v>travels</v>
      </c>
      <c r="AP44" s="29">
        <f>IF(ISBLANK(AL44),"",VLOOKUP(AL44,unitcost[#All],4,FALSE)*AN44)</f>
        <v>60000</v>
      </c>
      <c r="AQ44" s="6">
        <v>3</v>
      </c>
      <c r="AR44" t="str">
        <f>IF(ISBLANK(AQ44),"",VLOOKUP(AQ44,source[#All],2,FALSE))</f>
        <v>Fixed contributions</v>
      </c>
      <c r="AU44" t="s">
        <v>15</v>
      </c>
      <c r="AV44" t="s">
        <v>72</v>
      </c>
      <c r="AW44">
        <v>30</v>
      </c>
      <c r="AX44" t="str">
        <f>IF(ISBLANK(AU44),"",VLOOKUP(AU44,unitcost[#All],2,FALSE))</f>
        <v>travels</v>
      </c>
      <c r="AY44" s="29">
        <f>IF(ISBLANK(AU44),"",VLOOKUP(AU44,unitcost[#All],4,FALSE)*AW44)</f>
        <v>60000</v>
      </c>
      <c r="AZ44" s="6">
        <v>3</v>
      </c>
      <c r="BA44" t="str">
        <f>IF(ISBLANK(AZ44),"",VLOOKUP(AZ44,source[#All],2,FALSE))</f>
        <v>Fixed contributions</v>
      </c>
    </row>
    <row r="45" spans="1:53">
      <c r="F45" t="str">
        <f>IF(ISBLANK(C45),"",VLOOKUP(C45,unitcost[#All],2,FALSE))</f>
        <v/>
      </c>
      <c r="G45" s="29" t="str">
        <f>IF(ISBLANK(C45),"",VLOOKUP(C45,unitcost[#All],4,FALSE)*E45)</f>
        <v/>
      </c>
      <c r="H45" s="6"/>
      <c r="I45" t="str">
        <f>IF(ISBLANK(H45),"",VLOOKUP(H45,source[#All],2,FALSE))</f>
        <v/>
      </c>
      <c r="O45" t="str">
        <f>IF(ISBLANK(L45),"",VLOOKUP(L45,unitcost[#All],2,FALSE))</f>
        <v/>
      </c>
      <c r="P45" s="29" t="str">
        <f>IF(ISBLANK(L45),"",VLOOKUP(L45,unitcost[#All],4,FALSE)*N45)</f>
        <v/>
      </c>
      <c r="Q45" s="6"/>
      <c r="R45" t="str">
        <f>IF(ISBLANK(Q45),"",VLOOKUP(Q45,source[#All],2,FALSE))</f>
        <v/>
      </c>
      <c r="X45" t="str">
        <f>IF(ISBLANK(U45),"",VLOOKUP(U45,unitcost[#All],2,FALSE))</f>
        <v/>
      </c>
      <c r="Y45" s="29" t="str">
        <f>IF(ISBLANK(U45),"",VLOOKUP(U45,unitcost[#All],4,FALSE)*W45)</f>
        <v/>
      </c>
      <c r="Z45" s="6"/>
      <c r="AA45" t="str">
        <f>IF(ISBLANK(Z45),"",VLOOKUP(Z45,source[#All],2,FALSE))</f>
        <v/>
      </c>
      <c r="AC45" t="s">
        <v>15</v>
      </c>
      <c r="AD45" t="s">
        <v>73</v>
      </c>
      <c r="AE45">
        <v>30</v>
      </c>
      <c r="AF45" t="str">
        <f>IF(ISBLANK(AC45),"",VLOOKUP(AC45,unitcost[#All],2,FALSE))</f>
        <v>travels</v>
      </c>
      <c r="AG45" s="29">
        <f>IF(ISBLANK(AC45),"",VLOOKUP(AC45,unitcost[#All],4,FALSE)*AE45)</f>
        <v>60000</v>
      </c>
      <c r="AH45" s="6">
        <v>5</v>
      </c>
      <c r="AI45" t="str">
        <f>IF(ISBLANK(AH45),"",VLOOKUP(AH45,source[#All],2,FALSE))</f>
        <v>New sources</v>
      </c>
      <c r="AL45" t="s">
        <v>15</v>
      </c>
      <c r="AM45" t="s">
        <v>73</v>
      </c>
      <c r="AN45">
        <v>60</v>
      </c>
      <c r="AO45" t="str">
        <f>IF(ISBLANK(AL45),"",VLOOKUP(AL45,unitcost[#All],2,FALSE))</f>
        <v>travels</v>
      </c>
      <c r="AP45" s="29">
        <f>IF(ISBLANK(AL45),"",VLOOKUP(AL45,unitcost[#All],4,FALSE)*AN45)</f>
        <v>120000</v>
      </c>
      <c r="AQ45" s="6">
        <v>5</v>
      </c>
      <c r="AR45" t="str">
        <f>IF(ISBLANK(AQ45),"",VLOOKUP(AQ45,source[#All],2,FALSE))</f>
        <v>New sources</v>
      </c>
      <c r="AU45" t="s">
        <v>15</v>
      </c>
      <c r="AV45" t="s">
        <v>73</v>
      </c>
      <c r="AW45">
        <v>60</v>
      </c>
      <c r="AX45" t="str">
        <f>IF(ISBLANK(AU45),"",VLOOKUP(AU45,unitcost[#All],2,FALSE))</f>
        <v>travels</v>
      </c>
      <c r="AY45" s="29">
        <f>IF(ISBLANK(AU45),"",VLOOKUP(AU45,unitcost[#All],4,FALSE)*AW45)</f>
        <v>120000</v>
      </c>
      <c r="AZ45" s="6">
        <v>5</v>
      </c>
      <c r="BA45" t="str">
        <f>IF(ISBLANK(AZ45),"",VLOOKUP(AZ45,source[#All],2,FALSE))</f>
        <v>New sources</v>
      </c>
    </row>
    <row r="46" spans="1:53">
      <c r="F46" t="str">
        <f>IF(ISBLANK(C46),"",VLOOKUP(C46,unitcost[#All],2,FALSE))</f>
        <v/>
      </c>
      <c r="G46" s="29" t="str">
        <f>IF(ISBLANK(C46),"",VLOOKUP(C46,unitcost[#All],4,FALSE)*E46)</f>
        <v/>
      </c>
      <c r="H46" s="6"/>
      <c r="I46" t="str">
        <f>IF(ISBLANK(H46),"",VLOOKUP(H46,source[#All],2,FALSE))</f>
        <v/>
      </c>
      <c r="O46" t="str">
        <f>IF(ISBLANK(L46),"",VLOOKUP(L46,unitcost[#All],2,FALSE))</f>
        <v/>
      </c>
      <c r="P46" s="29" t="str">
        <f>IF(ISBLANK(L46),"",VLOOKUP(L46,unitcost[#All],4,FALSE)*N46)</f>
        <v/>
      </c>
      <c r="Q46" s="6"/>
      <c r="R46" t="str">
        <f>IF(ISBLANK(Q46),"",VLOOKUP(Q46,source[#All],2,FALSE))</f>
        <v/>
      </c>
      <c r="X46" t="str">
        <f>IF(ISBLANK(U46),"",VLOOKUP(U46,unitcost[#All],2,FALSE))</f>
        <v/>
      </c>
      <c r="Y46" s="29" t="str">
        <f>IF(ISBLANK(U46),"",VLOOKUP(U46,unitcost[#All],4,FALSE)*W46)</f>
        <v/>
      </c>
      <c r="Z46" s="6"/>
      <c r="AA46" t="str">
        <f>IF(ISBLANK(Z46),"",VLOOKUP(Z46,source[#All],2,FALSE))</f>
        <v/>
      </c>
      <c r="AC46" t="s">
        <v>64</v>
      </c>
      <c r="AD46" t="s">
        <v>73</v>
      </c>
      <c r="AE46">
        <v>0.1</v>
      </c>
      <c r="AF46" t="str">
        <f>IF(ISBLANK(AC46),"",VLOOKUP(AC46,unitcost[#All],2,FALSE))</f>
        <v>staff years</v>
      </c>
      <c r="AG46" s="29">
        <f>IF(ISBLANK(AC46),"",VLOOKUP(AC46,unitcost[#All],4,FALSE)*AE46)</f>
        <v>10000</v>
      </c>
      <c r="AH46" s="6">
        <v>5</v>
      </c>
      <c r="AI46" t="str">
        <f>IF(ISBLANK(AH46),"",VLOOKUP(AH46,source[#All],2,FALSE))</f>
        <v>New sources</v>
      </c>
      <c r="AL46" t="s">
        <v>64</v>
      </c>
      <c r="AM46" t="s">
        <v>73</v>
      </c>
      <c r="AN46">
        <v>0.5</v>
      </c>
      <c r="AO46" t="str">
        <f>IF(ISBLANK(AL46),"",VLOOKUP(AL46,unitcost[#All],2,FALSE))</f>
        <v>staff years</v>
      </c>
      <c r="AP46" s="29">
        <f>IF(ISBLANK(AL46),"",VLOOKUP(AL46,unitcost[#All],4,FALSE)*AN46)</f>
        <v>50000</v>
      </c>
      <c r="AQ46" s="6">
        <v>5</v>
      </c>
      <c r="AR46" t="str">
        <f>IF(ISBLANK(AQ46),"",VLOOKUP(AQ46,source[#All],2,FALSE))</f>
        <v>New sources</v>
      </c>
      <c r="AU46" t="s">
        <v>64</v>
      </c>
      <c r="AV46" t="s">
        <v>73</v>
      </c>
      <c r="AW46">
        <v>0.5</v>
      </c>
      <c r="AX46" t="str">
        <f>IF(ISBLANK(AU46),"",VLOOKUP(AU46,unitcost[#All],2,FALSE))</f>
        <v>staff years</v>
      </c>
      <c r="AY46" s="29">
        <f>IF(ISBLANK(AU46),"",VLOOKUP(AU46,unitcost[#All],4,FALSE)*AW46)</f>
        <v>50000</v>
      </c>
      <c r="AZ46" s="6">
        <v>5</v>
      </c>
      <c r="BA46" t="str">
        <f>IF(ISBLANK(AZ46),"",VLOOKUP(AZ46,source[#All],2,FALSE))</f>
        <v>New sources</v>
      </c>
    </row>
    <row r="47" spans="1:53">
      <c r="G47" s="29"/>
      <c r="H47" s="6"/>
      <c r="P47" s="29"/>
      <c r="Q47" s="6"/>
      <c r="Y47" s="29"/>
      <c r="Z47" s="6"/>
      <c r="AG47" s="29"/>
      <c r="AH47" s="6"/>
      <c r="AL47" t="s">
        <v>74</v>
      </c>
      <c r="AM47" t="s">
        <v>75</v>
      </c>
      <c r="AN47">
        <v>100</v>
      </c>
      <c r="AO47" t="str">
        <f>IF(ISBLANK(AL47),"",VLOOKUP(AL47,unitcost[#All],2,FALSE))</f>
        <v>m2/yearly</v>
      </c>
      <c r="AP47" s="29">
        <f>IF(ISBLANK(AL47),"",VLOOKUP(AL47,unitcost[#All],4,FALSE)*AN47)</f>
        <v>30000</v>
      </c>
      <c r="AQ47" s="6">
        <v>4</v>
      </c>
      <c r="AR47" t="str">
        <f>IF(ISBLANK(AQ47),"",VLOOKUP(AQ47,source[#All],2,FALSE))</f>
        <v>INTOSAI budget</v>
      </c>
      <c r="AU47" t="s">
        <v>74</v>
      </c>
      <c r="AV47" t="s">
        <v>75</v>
      </c>
      <c r="AW47">
        <v>100</v>
      </c>
      <c r="AX47" t="str">
        <f>IF(ISBLANK(AU47),"",VLOOKUP(AU47,unitcost[#All],2,FALSE))</f>
        <v>m2/yearly</v>
      </c>
      <c r="AY47" s="29">
        <f>IF(ISBLANK(AU47),"",VLOOKUP(AU47,unitcost[#All],4,FALSE)*AW47)</f>
        <v>30000</v>
      </c>
      <c r="AZ47" s="6">
        <v>5</v>
      </c>
      <c r="BA47" t="str">
        <f>IF(ISBLANK(AZ47),"",VLOOKUP(AZ47,source[#All],2,FALSE))</f>
        <v>New sources</v>
      </c>
    </row>
    <row r="48" spans="1:53" s="15" customFormat="1">
      <c r="A48" s="14" t="s">
        <v>76</v>
      </c>
      <c r="B48" s="17"/>
      <c r="F48" s="15" t="str">
        <f>IF(ISBLANK(C48),"",VLOOKUP(C48,unitcost[#All],2,FALSE))</f>
        <v/>
      </c>
      <c r="G48" s="30" t="str">
        <f>IF(ISBLANK(C48),"",VLOOKUP(C48,unitcost[#All],4,FALSE)*E48)</f>
        <v/>
      </c>
      <c r="H48" s="31"/>
      <c r="I48" s="15" t="str">
        <f>IF(ISBLANK(H48),"",VLOOKUP(H48,source[#All],2,FALSE))</f>
        <v/>
      </c>
      <c r="J48" s="19"/>
      <c r="K48" s="17"/>
      <c r="O48" s="15" t="str">
        <f>IF(ISBLANK(L48),"",VLOOKUP(L48,unitcost[#All],2,FALSE))</f>
        <v/>
      </c>
      <c r="P48" s="30" t="str">
        <f>IF(ISBLANK(L48),"",VLOOKUP(L48,unitcost[#All],4,FALSE)*N48)</f>
        <v/>
      </c>
      <c r="Q48" s="31"/>
      <c r="R48" s="15" t="str">
        <f>IF(ISBLANK(Q48),"",VLOOKUP(Q48,source[#All],2,FALSE))</f>
        <v/>
      </c>
      <c r="S48" s="19"/>
      <c r="T48" s="17"/>
      <c r="U48" s="14"/>
      <c r="X48" s="15" t="str">
        <f>IF(ISBLANK(U48),"",VLOOKUP(U48,unitcost[#All],2,FALSE))</f>
        <v/>
      </c>
      <c r="Y48" s="30" t="str">
        <f>IF(ISBLANK(U48),"",VLOOKUP(U48,unitcost[#All],4,FALSE)*W48)</f>
        <v/>
      </c>
      <c r="Z48" s="31"/>
      <c r="AA48" s="15" t="str">
        <f>IF(ISBLANK(Z48),"",VLOOKUP(Z48,source[#All],2,FALSE))</f>
        <v/>
      </c>
      <c r="AB48" s="17"/>
      <c r="AC48" s="14"/>
      <c r="AF48" s="15" t="str">
        <f>IF(ISBLANK(AC48),"",VLOOKUP(AC48,unitcost[#All],2,FALSE))</f>
        <v/>
      </c>
      <c r="AG48" s="30" t="str">
        <f>IF(ISBLANK(AC48),"",VLOOKUP(AC48,unitcost[#All],4,FALSE)*AE48)</f>
        <v/>
      </c>
      <c r="AH48" s="31"/>
      <c r="AI48" s="15" t="str">
        <f>IF(ISBLANK(AH48),"",VLOOKUP(AH48,source[#All],2,FALSE))</f>
        <v/>
      </c>
      <c r="AK48" s="17"/>
      <c r="AL48" s="14"/>
      <c r="AO48" s="15" t="str">
        <f>IF(ISBLANK(AL48),"",VLOOKUP(AL48,unitcost[#All],2,FALSE))</f>
        <v/>
      </c>
      <c r="AP48" s="30" t="str">
        <f>IF(ISBLANK(AL48),"",VLOOKUP(AL48,unitcost[#All],4,FALSE)*AN48)</f>
        <v/>
      </c>
      <c r="AQ48" s="31"/>
      <c r="AR48" s="15" t="str">
        <f>IF(ISBLANK(AQ48),"",VLOOKUP(AQ48,source[#All],2,FALSE))</f>
        <v/>
      </c>
      <c r="AT48" s="17"/>
      <c r="AU48" s="14"/>
      <c r="AX48" s="15" t="str">
        <f>IF(ISBLANK(AU48),"",VLOOKUP(AU48,unitcost[#All],2,FALSE))</f>
        <v/>
      </c>
      <c r="AY48" s="30" t="str">
        <f>IF(ISBLANK(AU48),"",VLOOKUP(AU48,unitcost[#All],4,FALSE)*AW48)</f>
        <v/>
      </c>
      <c r="AZ48" s="31"/>
      <c r="BA48" s="15" t="str">
        <f>IF(ISBLANK(AZ48),"",VLOOKUP(AZ48,source[#All],2,FALSE))</f>
        <v/>
      </c>
    </row>
    <row r="49" spans="1:53">
      <c r="F49" t="str">
        <f>IF(ISBLANK(C49),"",VLOOKUP(C49,unitcost[#All],2,FALSE))</f>
        <v/>
      </c>
      <c r="G49" s="29" t="str">
        <f>IF(ISBLANK(C49),"",VLOOKUP(C49,unitcost[#All],4,FALSE)*E49)</f>
        <v/>
      </c>
      <c r="H49" s="6"/>
      <c r="I49" t="str">
        <f>IF(ISBLANK(H49),"",VLOOKUP(H49,source[#All],2,FALSE))</f>
        <v/>
      </c>
      <c r="O49" t="str">
        <f>IF(ISBLANK(L49),"",VLOOKUP(L49,unitcost[#All],2,FALSE))</f>
        <v/>
      </c>
      <c r="P49" s="29" t="str">
        <f>IF(ISBLANK(L49),"",VLOOKUP(L49,unitcost[#All],4,FALSE)*N49)</f>
        <v/>
      </c>
      <c r="Q49" s="6"/>
      <c r="R49" t="str">
        <f>IF(ISBLANK(Q49),"",VLOOKUP(Q49,source[#All],2,FALSE))</f>
        <v/>
      </c>
      <c r="X49" t="str">
        <f>IF(ISBLANK(U49),"",VLOOKUP(U49,unitcost[#All],2,FALSE))</f>
        <v/>
      </c>
      <c r="Y49" s="29" t="str">
        <f>IF(ISBLANK(U49),"",VLOOKUP(U49,unitcost[#All],4,FALSE)*W49)</f>
        <v/>
      </c>
      <c r="Z49" s="6"/>
      <c r="AA49" t="str">
        <f>IF(ISBLANK(Z49),"",VLOOKUP(Z49,source[#All],2,FALSE))</f>
        <v/>
      </c>
      <c r="AF49" t="str">
        <f>IF(ISBLANK(AC49),"",VLOOKUP(AC49,unitcost[#All],2,FALSE))</f>
        <v/>
      </c>
      <c r="AG49" s="29" t="str">
        <f>IF(ISBLANK(AC49),"",VLOOKUP(AC49,unitcost[#All],4,FALSE)*AE49)</f>
        <v/>
      </c>
      <c r="AH49" s="6"/>
      <c r="AI49" t="str">
        <f>IF(ISBLANK(AH49),"",VLOOKUP(AH49,source[#All],2,FALSE))</f>
        <v/>
      </c>
      <c r="AO49" t="str">
        <f>IF(ISBLANK(AL49),"",VLOOKUP(AL49,unitcost[#All],2,FALSE))</f>
        <v/>
      </c>
      <c r="AP49" s="29" t="str">
        <f>IF(ISBLANK(AL49),"",VLOOKUP(AL49,unitcost[#All],4,FALSE)*AN49)</f>
        <v/>
      </c>
      <c r="AQ49" s="6"/>
      <c r="AR49" t="str">
        <f>IF(ISBLANK(AQ49),"",VLOOKUP(AQ49,source[#All],2,FALSE))</f>
        <v/>
      </c>
      <c r="AX49" t="str">
        <f>IF(ISBLANK(AU49),"",VLOOKUP(AU49,unitcost[#All],2,FALSE))</f>
        <v/>
      </c>
      <c r="AY49" s="29" t="str">
        <f>IF(ISBLANK(AU49),"",VLOOKUP(AU49,unitcost[#All],4,FALSE)*AW49)</f>
        <v/>
      </c>
      <c r="AZ49" s="6"/>
      <c r="BA49" t="str">
        <f>IF(ISBLANK(AZ49),"",VLOOKUP(AZ49,source[#All],2,FALSE))</f>
        <v/>
      </c>
    </row>
    <row r="50" spans="1:53">
      <c r="F50" t="str">
        <f>IF(ISBLANK(C50),"",VLOOKUP(C50,unitcost[#All],2,FALSE))</f>
        <v/>
      </c>
      <c r="G50" s="29" t="str">
        <f>IF(ISBLANK(C50),"",VLOOKUP(C50,unitcost[#All],4,FALSE)*E50)</f>
        <v/>
      </c>
      <c r="H50" s="6"/>
      <c r="I50" t="str">
        <f>IF(ISBLANK(H50),"",VLOOKUP(H50,source[#All],2,FALSE))</f>
        <v/>
      </c>
      <c r="O50" t="str">
        <f>IF(ISBLANK(L50),"",VLOOKUP(L50,unitcost[#All],2,FALSE))</f>
        <v/>
      </c>
      <c r="P50" s="29" t="str">
        <f>IF(ISBLANK(L50),"",VLOOKUP(L50,unitcost[#All],4,FALSE)*N50)</f>
        <v/>
      </c>
      <c r="Q50" s="6"/>
      <c r="R50" t="str">
        <f>IF(ISBLANK(Q50),"",VLOOKUP(Q50,source[#All],2,FALSE))</f>
        <v/>
      </c>
      <c r="X50" t="str">
        <f>IF(ISBLANK(U50),"",VLOOKUP(U50,unitcost[#All],2,FALSE))</f>
        <v/>
      </c>
      <c r="Y50" s="29" t="str">
        <f>IF(ISBLANK(U50),"",VLOOKUP(U50,unitcost[#All],4,FALSE)*W50)</f>
        <v/>
      </c>
      <c r="Z50" s="6"/>
      <c r="AA50" t="str">
        <f>IF(ISBLANK(Z50),"",VLOOKUP(Z50,source[#All],2,FALSE))</f>
        <v/>
      </c>
      <c r="AF50" t="str">
        <f>IF(ISBLANK(AC50),"",VLOOKUP(AC50,unitcost[#All],2,FALSE))</f>
        <v/>
      </c>
      <c r="AG50" s="29" t="str">
        <f>IF(ISBLANK(AC50),"",VLOOKUP(AC50,unitcost[#All],4,FALSE)*AE50)</f>
        <v/>
      </c>
      <c r="AH50" s="6"/>
      <c r="AI50" t="str">
        <f>IF(ISBLANK(AH50),"",VLOOKUP(AH50,source[#All],2,FALSE))</f>
        <v/>
      </c>
      <c r="AO50" t="str">
        <f>IF(ISBLANK(AL50),"",VLOOKUP(AL50,unitcost[#All],2,FALSE))</f>
        <v/>
      </c>
      <c r="AP50" s="29" t="str">
        <f>IF(ISBLANK(AL50),"",VLOOKUP(AL50,unitcost[#All],4,FALSE)*AN50)</f>
        <v/>
      </c>
      <c r="AQ50" s="6"/>
      <c r="AR50" t="str">
        <f>IF(ISBLANK(AQ50),"",VLOOKUP(AQ50,source[#All],2,FALSE))</f>
        <v/>
      </c>
      <c r="AX50" t="str">
        <f>IF(ISBLANK(AU50),"",VLOOKUP(AU50,unitcost[#All],2,FALSE))</f>
        <v/>
      </c>
      <c r="AY50" s="29" t="str">
        <f>IF(ISBLANK(AU50),"",VLOOKUP(AU50,unitcost[#All],4,FALSE)*AW50)</f>
        <v/>
      </c>
      <c r="AZ50" s="6"/>
      <c r="BA50" t="str">
        <f>IF(ISBLANK(AZ50),"",VLOOKUP(AZ50,source[#All],2,FALSE))</f>
        <v/>
      </c>
    </row>
    <row r="51" spans="1:53">
      <c r="F51" t="str">
        <f>IF(ISBLANK(C51),"",VLOOKUP(C51,unitcost[#All],2,FALSE))</f>
        <v/>
      </c>
      <c r="G51" s="29" t="str">
        <f>IF(ISBLANK(C51),"",VLOOKUP(C51,unitcost[#All],4,FALSE)*E51)</f>
        <v/>
      </c>
      <c r="H51" s="6"/>
      <c r="I51" t="str">
        <f>IF(ISBLANK(H51),"",VLOOKUP(H51,source[#All],2,FALSE))</f>
        <v/>
      </c>
      <c r="O51" t="str">
        <f>IF(ISBLANK(L51),"",VLOOKUP(L51,unitcost[#All],2,FALSE))</f>
        <v/>
      </c>
      <c r="P51" s="29" t="str">
        <f>IF(ISBLANK(L51),"",VLOOKUP(L51,unitcost[#All],4,FALSE)*N51)</f>
        <v/>
      </c>
      <c r="Q51" s="6"/>
      <c r="R51" t="str">
        <f>IF(ISBLANK(Q51),"",VLOOKUP(Q51,source[#All],2,FALSE))</f>
        <v/>
      </c>
      <c r="X51" t="str">
        <f>IF(ISBLANK(U51),"",VLOOKUP(U51,unitcost[#All],2,FALSE))</f>
        <v/>
      </c>
      <c r="Y51" s="29" t="str">
        <f>IF(ISBLANK(U51),"",VLOOKUP(U51,unitcost[#All],4,FALSE)*W51)</f>
        <v/>
      </c>
      <c r="Z51" s="6"/>
      <c r="AA51" t="str">
        <f>IF(ISBLANK(Z51),"",VLOOKUP(Z51,source[#All],2,FALSE))</f>
        <v/>
      </c>
      <c r="AF51" t="str">
        <f>IF(ISBLANK(AC51),"",VLOOKUP(AC51,unitcost[#All],2,FALSE))</f>
        <v/>
      </c>
      <c r="AG51" s="29" t="str">
        <f>IF(ISBLANK(AC51),"",VLOOKUP(AC51,unitcost[#All],4,FALSE)*AE51)</f>
        <v/>
      </c>
      <c r="AH51" s="6"/>
      <c r="AI51" t="str">
        <f>IF(ISBLANK(AH51),"",VLOOKUP(AH51,source[#All],2,FALSE))</f>
        <v/>
      </c>
      <c r="AO51" t="str">
        <f>IF(ISBLANK(AL51),"",VLOOKUP(AL51,unitcost[#All],2,FALSE))</f>
        <v/>
      </c>
      <c r="AP51" s="29" t="str">
        <f>IF(ISBLANK(AL51),"",VLOOKUP(AL51,unitcost[#All],4,FALSE)*AN51)</f>
        <v/>
      </c>
      <c r="AQ51" s="6"/>
      <c r="AR51" t="str">
        <f>IF(ISBLANK(AQ51),"",VLOOKUP(AQ51,source[#All],2,FALSE))</f>
        <v/>
      </c>
      <c r="AX51" t="str">
        <f>IF(ISBLANK(AU51),"",VLOOKUP(AU51,unitcost[#All],2,FALSE))</f>
        <v/>
      </c>
      <c r="AY51" s="29" t="str">
        <f>IF(ISBLANK(AU51),"",VLOOKUP(AU51,unitcost[#All],4,FALSE)*AW51)</f>
        <v/>
      </c>
      <c r="AZ51" s="6"/>
      <c r="BA51" t="str">
        <f>IF(ISBLANK(AZ51),"",VLOOKUP(AZ51,source[#All],2,FALSE))</f>
        <v/>
      </c>
    </row>
    <row r="52" spans="1:53">
      <c r="F52" t="str">
        <f>IF(ISBLANK(C52),"",VLOOKUP(C52,unitcost[#All],2,FALSE))</f>
        <v/>
      </c>
      <c r="G52" s="29" t="str">
        <f>IF(ISBLANK(C52),"",VLOOKUP(C52,unitcost[#All],4,FALSE)*E52)</f>
        <v/>
      </c>
      <c r="H52" s="6"/>
      <c r="I52" t="str">
        <f>IF(ISBLANK(H52),"",VLOOKUP(H52,source[#All],2,FALSE))</f>
        <v/>
      </c>
      <c r="O52" t="str">
        <f>IF(ISBLANK(L52),"",VLOOKUP(L52,unitcost[#All],2,FALSE))</f>
        <v/>
      </c>
      <c r="P52" s="29" t="str">
        <f>IF(ISBLANK(L52),"",VLOOKUP(L52,unitcost[#All],4,FALSE)*N52)</f>
        <v/>
      </c>
      <c r="Q52" s="6"/>
      <c r="R52" t="str">
        <f>IF(ISBLANK(Q52),"",VLOOKUP(Q52,source[#All],2,FALSE))</f>
        <v/>
      </c>
      <c r="X52" t="str">
        <f>IF(ISBLANK(U52),"",VLOOKUP(U52,unitcost[#All],2,FALSE))</f>
        <v/>
      </c>
      <c r="Y52" s="29" t="str">
        <f>IF(ISBLANK(U52),"",VLOOKUP(U52,unitcost[#All],4,FALSE)*W52)</f>
        <v/>
      </c>
      <c r="Z52" s="6"/>
      <c r="AA52" t="str">
        <f>IF(ISBLANK(Z52),"",VLOOKUP(Z52,source[#All],2,FALSE))</f>
        <v/>
      </c>
      <c r="AF52" t="str">
        <f>IF(ISBLANK(AC52),"",VLOOKUP(AC52,unitcost[#All],2,FALSE))</f>
        <v/>
      </c>
      <c r="AG52" s="29" t="str">
        <f>IF(ISBLANK(AC52),"",VLOOKUP(AC52,unitcost[#All],4,FALSE)*AE52)</f>
        <v/>
      </c>
      <c r="AH52" s="6"/>
      <c r="AI52" t="str">
        <f>IF(ISBLANK(AH52),"",VLOOKUP(AH52,source[#All],2,FALSE))</f>
        <v/>
      </c>
      <c r="AO52" t="str">
        <f>IF(ISBLANK(AL52),"",VLOOKUP(AL52,unitcost[#All],2,FALSE))</f>
        <v/>
      </c>
      <c r="AP52" s="29" t="str">
        <f>IF(ISBLANK(AL52),"",VLOOKUP(AL52,unitcost[#All],4,FALSE)*AN52)</f>
        <v/>
      </c>
      <c r="AQ52" s="6"/>
      <c r="AR52" t="str">
        <f>IF(ISBLANK(AQ52),"",VLOOKUP(AQ52,source[#All],2,FALSE))</f>
        <v/>
      </c>
      <c r="AX52" t="str">
        <f>IF(ISBLANK(AU52),"",VLOOKUP(AU52,unitcost[#All],2,FALSE))</f>
        <v/>
      </c>
      <c r="AY52" s="29" t="str">
        <f>IF(ISBLANK(AU52),"",VLOOKUP(AU52,unitcost[#All],4,FALSE)*AW52)</f>
        <v/>
      </c>
      <c r="AZ52" s="6"/>
      <c r="BA52" t="str">
        <f>IF(ISBLANK(AZ52),"",VLOOKUP(AZ52,source[#All],2,FALSE))</f>
        <v/>
      </c>
    </row>
    <row r="53" spans="1:53">
      <c r="F53" t="str">
        <f>IF(ISBLANK(C53),"",VLOOKUP(C53,unitcost[#All],2,FALSE))</f>
        <v/>
      </c>
      <c r="G53" s="29" t="str">
        <f>IF(ISBLANK(C53),"",VLOOKUP(C53,unitcost[#All],4,FALSE)*E53)</f>
        <v/>
      </c>
      <c r="H53" s="6"/>
      <c r="I53" t="str">
        <f>IF(ISBLANK(H53),"",VLOOKUP(H53,source[#All],2,FALSE))</f>
        <v/>
      </c>
      <c r="O53" t="str">
        <f>IF(ISBLANK(L53),"",VLOOKUP(L53,unitcost[#All],2,FALSE))</f>
        <v/>
      </c>
      <c r="P53" s="29" t="str">
        <f>IF(ISBLANK(L53),"",VLOOKUP(L53,unitcost[#All],4,FALSE)*N53)</f>
        <v/>
      </c>
      <c r="Q53" s="6"/>
      <c r="R53" t="str">
        <f>IF(ISBLANK(Q53),"",VLOOKUP(Q53,source[#All],2,FALSE))</f>
        <v/>
      </c>
      <c r="X53" t="str">
        <f>IF(ISBLANK(U53),"",VLOOKUP(U53,unitcost[#All],2,FALSE))</f>
        <v/>
      </c>
      <c r="Y53" s="29" t="str">
        <f>IF(ISBLANK(U53),"",VLOOKUP(U53,unitcost[#All],4,FALSE)*W53)</f>
        <v/>
      </c>
      <c r="Z53" s="6"/>
      <c r="AA53" t="str">
        <f>IF(ISBLANK(Z53),"",VLOOKUP(Z53,source[#All],2,FALSE))</f>
        <v/>
      </c>
      <c r="AF53" t="str">
        <f>IF(ISBLANK(AC53),"",VLOOKUP(AC53,unitcost[#All],2,FALSE))</f>
        <v/>
      </c>
      <c r="AG53" s="29" t="str">
        <f>IF(ISBLANK(AC53),"",VLOOKUP(AC53,unitcost[#All],4,FALSE)*AE53)</f>
        <v/>
      </c>
      <c r="AH53" s="6"/>
      <c r="AI53" t="str">
        <f>IF(ISBLANK(AH53),"",VLOOKUP(AH53,source[#All],2,FALSE))</f>
        <v/>
      </c>
      <c r="AO53" t="str">
        <f>IF(ISBLANK(AL53),"",VLOOKUP(AL53,unitcost[#All],2,FALSE))</f>
        <v/>
      </c>
      <c r="AP53" s="29" t="str">
        <f>IF(ISBLANK(AL53),"",VLOOKUP(AL53,unitcost[#All],4,FALSE)*AN53)</f>
        <v/>
      </c>
      <c r="AQ53" s="6"/>
      <c r="AR53" t="str">
        <f>IF(ISBLANK(AQ53),"",VLOOKUP(AQ53,source[#All],2,FALSE))</f>
        <v/>
      </c>
      <c r="AX53" t="str">
        <f>IF(ISBLANK(AU53),"",VLOOKUP(AU53,unitcost[#All],2,FALSE))</f>
        <v/>
      </c>
      <c r="AY53" s="29" t="str">
        <f>IF(ISBLANK(AU53),"",VLOOKUP(AU53,unitcost[#All],4,FALSE)*AW53)</f>
        <v/>
      </c>
      <c r="AZ53" s="6"/>
      <c r="BA53" t="str">
        <f>IF(ISBLANK(AZ53),"",VLOOKUP(AZ53,source[#All],2,FALSE))</f>
        <v/>
      </c>
    </row>
    <row r="54" spans="1:53">
      <c r="F54" t="str">
        <f>IF(ISBLANK(C54),"",VLOOKUP(C54,unitcost[#All],2,FALSE))</f>
        <v/>
      </c>
      <c r="G54" s="29" t="str">
        <f>IF(ISBLANK(C54),"",VLOOKUP(C54,unitcost[#All],4,FALSE)*E54)</f>
        <v/>
      </c>
      <c r="H54" s="6"/>
      <c r="I54" t="str">
        <f>IF(ISBLANK(H54),"",VLOOKUP(H54,source[#All],2,FALSE))</f>
        <v/>
      </c>
      <c r="O54" t="str">
        <f>IF(ISBLANK(L54),"",VLOOKUP(L54,unitcost[#All],2,FALSE))</f>
        <v/>
      </c>
      <c r="P54" s="29" t="str">
        <f>IF(ISBLANK(L54),"",VLOOKUP(L54,unitcost[#All],4,FALSE)*N54)</f>
        <v/>
      </c>
      <c r="Q54" s="6"/>
      <c r="R54" t="str">
        <f>IF(ISBLANK(Q54),"",VLOOKUP(Q54,source[#All],2,FALSE))</f>
        <v/>
      </c>
      <c r="X54" t="str">
        <f>IF(ISBLANK(U54),"",VLOOKUP(U54,unitcost[#All],2,FALSE))</f>
        <v/>
      </c>
      <c r="Y54" s="29" t="str">
        <f>IF(ISBLANK(U54),"",VLOOKUP(U54,unitcost[#All],4,FALSE)*W54)</f>
        <v/>
      </c>
      <c r="Z54" s="6"/>
      <c r="AA54" t="str">
        <f>IF(ISBLANK(Z54),"",VLOOKUP(Z54,source[#All],2,FALSE))</f>
        <v/>
      </c>
      <c r="AF54" t="str">
        <f>IF(ISBLANK(AC54),"",VLOOKUP(AC54,unitcost[#All],2,FALSE))</f>
        <v/>
      </c>
      <c r="AG54" s="29" t="str">
        <f>IF(ISBLANK(AC54),"",VLOOKUP(AC54,unitcost[#All],4,FALSE)*AE54)</f>
        <v/>
      </c>
      <c r="AH54" s="6"/>
      <c r="AI54" t="str">
        <f>IF(ISBLANK(AH54),"",VLOOKUP(AH54,source[#All],2,FALSE))</f>
        <v/>
      </c>
      <c r="AO54" t="str">
        <f>IF(ISBLANK(AL54),"",VLOOKUP(AL54,unitcost[#All],2,FALSE))</f>
        <v/>
      </c>
      <c r="AP54" s="29" t="str">
        <f>IF(ISBLANK(AL54),"",VLOOKUP(AL54,unitcost[#All],4,FALSE)*AN54)</f>
        <v/>
      </c>
      <c r="AQ54" s="6"/>
      <c r="AR54" t="str">
        <f>IF(ISBLANK(AQ54),"",VLOOKUP(AQ54,source[#All],2,FALSE))</f>
        <v/>
      </c>
      <c r="AX54" t="str">
        <f>IF(ISBLANK(AU54),"",VLOOKUP(AU54,unitcost[#All],2,FALSE))</f>
        <v/>
      </c>
      <c r="AY54" s="29" t="str">
        <f>IF(ISBLANK(AU54),"",VLOOKUP(AU54,unitcost[#All],4,FALSE)*AW54)</f>
        <v/>
      </c>
      <c r="AZ54" s="6"/>
      <c r="BA54" t="str">
        <f>IF(ISBLANK(AZ54),"",VLOOKUP(AZ54,source[#All],2,FALSE))</f>
        <v/>
      </c>
    </row>
    <row r="55" spans="1:53" s="43" customFormat="1">
      <c r="A55" s="41" t="s">
        <v>77</v>
      </c>
      <c r="B55" s="42"/>
      <c r="F55" s="43" t="str">
        <f>IF(ISBLANK(C55),"",VLOOKUP(C55,unitcost[#All],2,FALSE))</f>
        <v/>
      </c>
      <c r="G55" s="44" t="str">
        <f>IF(ISBLANK(C55),"",VLOOKUP(C55,unitcost[#All],4,FALSE)*E55)</f>
        <v/>
      </c>
      <c r="H55" s="45"/>
      <c r="I55" s="43" t="str">
        <f>IF(ISBLANK(H55),"",VLOOKUP(H55,source[#All],2,FALSE))</f>
        <v/>
      </c>
      <c r="J55" s="46"/>
      <c r="K55" s="42"/>
      <c r="O55" s="43" t="str">
        <f>IF(ISBLANK(L55),"",VLOOKUP(L55,unitcost[#All],2,FALSE))</f>
        <v/>
      </c>
      <c r="P55" s="44" t="str">
        <f>IF(ISBLANK(L55),"",VLOOKUP(L55,unitcost[#All],4,FALSE)*N55)</f>
        <v/>
      </c>
      <c r="Q55" s="45"/>
      <c r="R55" s="43" t="str">
        <f>IF(ISBLANK(Q55),"",VLOOKUP(Q55,source[#All],2,FALSE))</f>
        <v/>
      </c>
      <c r="S55" s="46"/>
      <c r="T55" s="42"/>
      <c r="X55" s="43" t="str">
        <f>IF(ISBLANK(U55),"",VLOOKUP(U55,unitcost[#All],2,FALSE))</f>
        <v/>
      </c>
      <c r="Y55" s="44" t="str">
        <f>IF(ISBLANK(U55),"",VLOOKUP(U55,unitcost[#All],4,FALSE)*W55)</f>
        <v/>
      </c>
      <c r="Z55" s="45"/>
      <c r="AA55" s="43" t="str">
        <f>IF(ISBLANK(Z55),"",VLOOKUP(Z55,source[#All],2,FALSE))</f>
        <v/>
      </c>
      <c r="AB55" s="42"/>
      <c r="AF55" s="43" t="str">
        <f>IF(ISBLANK(AC55),"",VLOOKUP(AC55,unitcost[#All],2,FALSE))</f>
        <v/>
      </c>
      <c r="AG55" s="44" t="str">
        <f>IF(ISBLANK(AC55),"",VLOOKUP(AC55,unitcost[#All],4,FALSE)*AE55)</f>
        <v/>
      </c>
      <c r="AH55" s="45"/>
      <c r="AI55" s="43" t="str">
        <f>IF(ISBLANK(AH55),"",VLOOKUP(AH55,source[#All],2,FALSE))</f>
        <v/>
      </c>
      <c r="AK55" s="42"/>
      <c r="AO55" s="43" t="str">
        <f>IF(ISBLANK(AL55),"",VLOOKUP(AL55,unitcost[#All],2,FALSE))</f>
        <v/>
      </c>
      <c r="AP55" s="44" t="str">
        <f>IF(ISBLANK(AL55),"",VLOOKUP(AL55,unitcost[#All],4,FALSE)*AN55)</f>
        <v/>
      </c>
      <c r="AQ55" s="45"/>
      <c r="AR55" s="43" t="str">
        <f>IF(ISBLANK(AQ55),"",VLOOKUP(AQ55,source[#All],2,FALSE))</f>
        <v/>
      </c>
      <c r="AT55" s="42"/>
      <c r="AU55" s="41" t="s">
        <v>78</v>
      </c>
      <c r="AY55" s="44"/>
      <c r="AZ55" s="45"/>
      <c r="BA55" s="43" t="str">
        <f>IF(ISBLANK(AZ55),"",VLOOKUP(AZ55,source[#All],2,FALSE))</f>
        <v/>
      </c>
    </row>
    <row r="56" spans="1:53">
      <c r="F56" t="str">
        <f>IF(ISBLANK(C56),"",VLOOKUP(C56,unitcost[#All],2,FALSE))</f>
        <v/>
      </c>
      <c r="G56" s="29" t="str">
        <f>IF(ISBLANK(C56),"",VLOOKUP(C56,unitcost[#All],4,FALSE)*E56)</f>
        <v/>
      </c>
      <c r="H56" s="6"/>
      <c r="I56" t="str">
        <f>IF(ISBLANK(H56),"",VLOOKUP(H56,source[#All],2,FALSE))</f>
        <v/>
      </c>
      <c r="O56" t="str">
        <f>IF(ISBLANK(L56),"",VLOOKUP(L56,unitcost[#All],2,FALSE))</f>
        <v/>
      </c>
      <c r="P56" s="29" t="str">
        <f>IF(ISBLANK(L56),"",VLOOKUP(L56,unitcost[#All],4,FALSE)*N56)</f>
        <v/>
      </c>
      <c r="Q56" s="6"/>
      <c r="R56" t="str">
        <f>IF(ISBLANK(Q56),"",VLOOKUP(Q56,source[#All],2,FALSE))</f>
        <v/>
      </c>
      <c r="X56" t="str">
        <f>IF(ISBLANK(U56),"",VLOOKUP(U56,unitcost[#All],2,FALSE))</f>
        <v/>
      </c>
      <c r="Y56" s="29" t="str">
        <f>IF(ISBLANK(U56),"",VLOOKUP(U56,unitcost[#All],4,FALSE)*W56)</f>
        <v/>
      </c>
      <c r="Z56" s="6"/>
      <c r="AA56" t="str">
        <f>IF(ISBLANK(Z56),"",VLOOKUP(Z56,source[#All],2,FALSE))</f>
        <v/>
      </c>
      <c r="AF56" t="str">
        <f>IF(ISBLANK(AC56),"",VLOOKUP(AC56,unitcost[#All],2,FALSE))</f>
        <v/>
      </c>
      <c r="AG56" s="29" t="str">
        <f>IF(ISBLANK(AC56),"",VLOOKUP(AC56,unitcost[#All],4,FALSE)*AE56)</f>
        <v/>
      </c>
      <c r="AH56" s="6"/>
      <c r="AI56" t="str">
        <f>IF(ISBLANK(AH56),"",VLOOKUP(AH56,source[#All],2,FALSE))</f>
        <v/>
      </c>
      <c r="AO56" t="str">
        <f>IF(ISBLANK(AL56),"",VLOOKUP(AL56,unitcost[#All],2,FALSE))</f>
        <v/>
      </c>
      <c r="AP56" s="29" t="str">
        <f>IF(ISBLANK(AL56),"",VLOOKUP(AL56,unitcost[#All],4,FALSE)*AN56)</f>
        <v/>
      </c>
      <c r="AQ56" s="6"/>
      <c r="AR56" t="str">
        <f>IF(ISBLANK(AQ56),"",VLOOKUP(AQ56,source[#All],2,FALSE))</f>
        <v/>
      </c>
      <c r="AX56" t="str">
        <f>IF(ISBLANK(AU56),"",VLOOKUP(AU56,unitcost[#All],2,FALSE))</f>
        <v/>
      </c>
      <c r="AY56" s="29" t="str">
        <f>IF(ISBLANK(AU56),"",VLOOKUP(AU56,unitcost[#All],4,FALSE)*AW56)</f>
        <v/>
      </c>
      <c r="AZ56" s="6"/>
      <c r="BA56" t="str">
        <f>IF(ISBLANK(AZ56),"",VLOOKUP(AZ56,source[#All],2,FALSE))</f>
        <v/>
      </c>
    </row>
    <row r="57" spans="1:53">
      <c r="F57" t="str">
        <f>IF(ISBLANK(C57),"",VLOOKUP(C57,unitcost[#All],2,FALSE))</f>
        <v/>
      </c>
      <c r="G57" s="29" t="str">
        <f>IF(ISBLANK(C57),"",VLOOKUP(C57,unitcost[#All],4,FALSE)*E57)</f>
        <v/>
      </c>
      <c r="H57" s="6"/>
      <c r="I57" t="str">
        <f>IF(ISBLANK(H57),"",VLOOKUP(H57,source[#All],2,FALSE))</f>
        <v/>
      </c>
      <c r="O57" t="str">
        <f>IF(ISBLANK(L57),"",VLOOKUP(L57,unitcost[#All],2,FALSE))</f>
        <v/>
      </c>
      <c r="P57" s="29" t="str">
        <f>IF(ISBLANK(L57),"",VLOOKUP(L57,unitcost[#All],4,FALSE)*N57)</f>
        <v/>
      </c>
      <c r="Q57" s="6"/>
      <c r="R57" t="str">
        <f>IF(ISBLANK(Q57),"",VLOOKUP(Q57,source[#All],2,FALSE))</f>
        <v/>
      </c>
      <c r="X57" t="str">
        <f>IF(ISBLANK(U57),"",VLOOKUP(U57,unitcost[#All],2,FALSE))</f>
        <v/>
      </c>
      <c r="Y57" s="29" t="str">
        <f>IF(ISBLANK(U57),"",VLOOKUP(U57,unitcost[#All],4,FALSE)*W57)</f>
        <v/>
      </c>
      <c r="Z57" s="6"/>
      <c r="AA57" t="str">
        <f>IF(ISBLANK(Z57),"",VLOOKUP(Z57,source[#All],2,FALSE))</f>
        <v/>
      </c>
      <c r="AF57" t="str">
        <f>IF(ISBLANK(AC57),"",VLOOKUP(AC57,unitcost[#All],2,FALSE))</f>
        <v/>
      </c>
      <c r="AG57" s="29" t="str">
        <f>IF(ISBLANK(AC57),"",VLOOKUP(AC57,unitcost[#All],4,FALSE)*AE57)</f>
        <v/>
      </c>
      <c r="AH57" s="6"/>
      <c r="AI57" t="str">
        <f>IF(ISBLANK(AH57),"",VLOOKUP(AH57,source[#All],2,FALSE))</f>
        <v/>
      </c>
      <c r="AO57" t="str">
        <f>IF(ISBLANK(AL57),"",VLOOKUP(AL57,unitcost[#All],2,FALSE))</f>
        <v/>
      </c>
      <c r="AP57" s="29" t="str">
        <f>IF(ISBLANK(AL57),"",VLOOKUP(AL57,unitcost[#All],4,FALSE)*AN57)</f>
        <v/>
      </c>
      <c r="AQ57" s="6"/>
      <c r="AR57" t="str">
        <f>IF(ISBLANK(AQ57),"",VLOOKUP(AQ57,source[#All],2,FALSE))</f>
        <v/>
      </c>
      <c r="AV57" t="s">
        <v>79</v>
      </c>
      <c r="AY57" s="29" t="str">
        <f>IF(ISBLANK(AU57),"",VLOOKUP(AU57,unitcost[#All],4,FALSE)*AW57)</f>
        <v/>
      </c>
      <c r="AZ57" s="6"/>
      <c r="BA57" t="str">
        <f>IF(ISBLANK(AZ57),"",VLOOKUP(AZ57,source[#All],2,FALSE))</f>
        <v/>
      </c>
    </row>
    <row r="58" spans="1:53">
      <c r="F58" t="str">
        <f>IF(ISBLANK(C58),"",VLOOKUP(C58,unitcost[#All],2,FALSE))</f>
        <v/>
      </c>
      <c r="G58" s="29" t="str">
        <f>IF(ISBLANK(C58),"",VLOOKUP(C58,unitcost[#All],4,FALSE)*E58)</f>
        <v/>
      </c>
      <c r="H58" s="6"/>
      <c r="I58" t="str">
        <f>IF(ISBLANK(H58),"",VLOOKUP(H58,source[#All],2,FALSE))</f>
        <v/>
      </c>
      <c r="O58" t="str">
        <f>IF(ISBLANK(L58),"",VLOOKUP(L58,unitcost[#All],2,FALSE))</f>
        <v/>
      </c>
      <c r="P58" s="29" t="str">
        <f>IF(ISBLANK(L58),"",VLOOKUP(L58,unitcost[#All],4,FALSE)*N58)</f>
        <v/>
      </c>
      <c r="Q58" s="6"/>
      <c r="R58" t="str">
        <f>IF(ISBLANK(Q58),"",VLOOKUP(Q58,source[#All],2,FALSE))</f>
        <v/>
      </c>
      <c r="X58" t="str">
        <f>IF(ISBLANK(U58),"",VLOOKUP(U58,unitcost[#All],2,FALSE))</f>
        <v/>
      </c>
      <c r="Y58" s="29" t="str">
        <f>IF(ISBLANK(U58),"",VLOOKUP(U58,unitcost[#All],4,FALSE)*W58)</f>
        <v/>
      </c>
      <c r="Z58" s="6"/>
      <c r="AA58" t="str">
        <f>IF(ISBLANK(Z58),"",VLOOKUP(Z58,source[#All],2,FALSE))</f>
        <v/>
      </c>
      <c r="AF58" t="str">
        <f>IF(ISBLANK(AC58),"",VLOOKUP(AC58,unitcost[#All],2,FALSE))</f>
        <v/>
      </c>
      <c r="AG58" s="29" t="str">
        <f>IF(ISBLANK(AC58),"",VLOOKUP(AC58,unitcost[#All],4,FALSE)*AE58)</f>
        <v/>
      </c>
      <c r="AH58" s="6"/>
      <c r="AI58" t="str">
        <f>IF(ISBLANK(AH58),"",VLOOKUP(AH58,source[#All],2,FALSE))</f>
        <v/>
      </c>
      <c r="AO58" t="str">
        <f>IF(ISBLANK(AL58),"",VLOOKUP(AL58,unitcost[#All],2,FALSE))</f>
        <v/>
      </c>
      <c r="AP58" s="29" t="str">
        <f>IF(ISBLANK(AL58),"",VLOOKUP(AL58,unitcost[#All],4,FALSE)*AN58)</f>
        <v/>
      </c>
      <c r="AQ58" s="6"/>
      <c r="AR58" t="str">
        <f>IF(ISBLANK(AQ58),"",VLOOKUP(AQ58,source[#All],2,FALSE))</f>
        <v/>
      </c>
      <c r="AX58" t="str">
        <f>IF(ISBLANK(AU58),"",VLOOKUP(AU58,unitcost[#All],2,FALSE))</f>
        <v/>
      </c>
      <c r="AY58" s="29" t="str">
        <f>IF(ISBLANK(AU58),"",VLOOKUP(AU58,unitcost[#All],4,FALSE)*AW58)</f>
        <v/>
      </c>
      <c r="AZ58" s="6"/>
      <c r="BA58" t="str">
        <f>IF(ISBLANK(AZ58),"",VLOOKUP(AZ58,source[#All],2,FALSE))</f>
        <v/>
      </c>
    </row>
    <row r="59" spans="1:53">
      <c r="F59" t="str">
        <f>IF(ISBLANK(C59),"",VLOOKUP(C59,unitcost[#All],2,FALSE))</f>
        <v/>
      </c>
      <c r="G59" s="29" t="str">
        <f>IF(ISBLANK(C59),"",VLOOKUP(C59,unitcost[#All],4,FALSE)*E59)</f>
        <v/>
      </c>
      <c r="H59" s="6"/>
      <c r="I59" t="str">
        <f>IF(ISBLANK(H59),"",VLOOKUP(H59,source[#All],2,FALSE))</f>
        <v/>
      </c>
      <c r="O59" t="str">
        <f>IF(ISBLANK(L59),"",VLOOKUP(L59,unitcost[#All],2,FALSE))</f>
        <v/>
      </c>
      <c r="P59" s="29" t="str">
        <f>IF(ISBLANK(L59),"",VLOOKUP(L59,unitcost[#All],4,FALSE)*N59)</f>
        <v/>
      </c>
      <c r="Q59" s="6"/>
      <c r="R59" t="str">
        <f>IF(ISBLANK(Q59),"",VLOOKUP(Q59,source[#All],2,FALSE))</f>
        <v/>
      </c>
      <c r="X59" t="str">
        <f>IF(ISBLANK(U59),"",VLOOKUP(U59,unitcost[#All],2,FALSE))</f>
        <v/>
      </c>
      <c r="Y59" s="29" t="str">
        <f>IF(ISBLANK(U59),"",VLOOKUP(U59,unitcost[#All],4,FALSE)*W59)</f>
        <v/>
      </c>
      <c r="Z59" s="6"/>
      <c r="AA59" t="str">
        <f>IF(ISBLANK(Z59),"",VLOOKUP(Z59,source[#All],2,FALSE))</f>
        <v/>
      </c>
      <c r="AF59" t="str">
        <f>IF(ISBLANK(AC59),"",VLOOKUP(AC59,unitcost[#All],2,FALSE))</f>
        <v/>
      </c>
      <c r="AG59" s="29" t="str">
        <f>IF(ISBLANK(AC59),"",VLOOKUP(AC59,unitcost[#All],4,FALSE)*AE59)</f>
        <v/>
      </c>
      <c r="AH59" s="6"/>
      <c r="AI59" t="str">
        <f>IF(ISBLANK(AH59),"",VLOOKUP(AH59,source[#All],2,FALSE))</f>
        <v/>
      </c>
      <c r="AO59" t="str">
        <f>IF(ISBLANK(AL59),"",VLOOKUP(AL59,unitcost[#All],2,FALSE))</f>
        <v/>
      </c>
      <c r="AP59" s="29" t="str">
        <f>IF(ISBLANK(AL59),"",VLOOKUP(AL59,unitcost[#All],4,FALSE)*AN59)</f>
        <v/>
      </c>
      <c r="AQ59" s="6"/>
      <c r="AR59" t="str">
        <f>IF(ISBLANK(AQ59),"",VLOOKUP(AQ59,source[#All],2,FALSE))</f>
        <v/>
      </c>
      <c r="AX59" t="str">
        <f>IF(ISBLANK(AU59),"",VLOOKUP(AU59,unitcost[#All],2,FALSE))</f>
        <v/>
      </c>
      <c r="AY59" s="29" t="str">
        <f>IF(ISBLANK(AU59),"",VLOOKUP(AU59,unitcost[#All],4,FALSE)*AW59)</f>
        <v/>
      </c>
      <c r="AZ59" s="6"/>
      <c r="BA59" t="str">
        <f>IF(ISBLANK(AZ59),"",VLOOKUP(AZ59,source[#All],2,FALSE))</f>
        <v/>
      </c>
    </row>
    <row r="60" spans="1:53">
      <c r="F60" t="str">
        <f>IF(ISBLANK(C60),"",VLOOKUP(C60,unitcost[#All],2,FALSE))</f>
        <v/>
      </c>
      <c r="G60" s="29" t="str">
        <f>IF(ISBLANK(C60),"",VLOOKUP(C60,unitcost[#All],4,FALSE)*E60)</f>
        <v/>
      </c>
      <c r="H60" s="6"/>
      <c r="I60" t="str">
        <f>IF(ISBLANK(H60),"",VLOOKUP(H60,source[#All],2,FALSE))</f>
        <v/>
      </c>
      <c r="O60" t="str">
        <f>IF(ISBLANK(L60),"",VLOOKUP(L60,unitcost[#All],2,FALSE))</f>
        <v/>
      </c>
      <c r="P60" s="29" t="str">
        <f>IF(ISBLANK(L60),"",VLOOKUP(L60,unitcost[#All],4,FALSE)*N60)</f>
        <v/>
      </c>
      <c r="Q60" s="6"/>
      <c r="R60" t="str">
        <f>IF(ISBLANK(Q60),"",VLOOKUP(Q60,source[#All],2,FALSE))</f>
        <v/>
      </c>
      <c r="X60" t="str">
        <f>IF(ISBLANK(U60),"",VLOOKUP(U60,unitcost[#All],2,FALSE))</f>
        <v/>
      </c>
      <c r="Y60" s="29" t="str">
        <f>IF(ISBLANK(U60),"",VLOOKUP(U60,unitcost[#All],4,FALSE)*W60)</f>
        <v/>
      </c>
      <c r="Z60" s="6"/>
      <c r="AA60" t="str">
        <f>IF(ISBLANK(Z60),"",VLOOKUP(Z60,source[#All],2,FALSE))</f>
        <v/>
      </c>
      <c r="AF60" t="str">
        <f>IF(ISBLANK(AC60),"",VLOOKUP(AC60,unitcost[#All],2,FALSE))</f>
        <v/>
      </c>
      <c r="AG60" s="29" t="str">
        <f>IF(ISBLANK(AC60),"",VLOOKUP(AC60,unitcost[#All],4,FALSE)*AE60)</f>
        <v/>
      </c>
      <c r="AH60" s="6"/>
      <c r="AI60" t="str">
        <f>IF(ISBLANK(AH60),"",VLOOKUP(AH60,source[#All],2,FALSE))</f>
        <v/>
      </c>
      <c r="AO60" t="str">
        <f>IF(ISBLANK(AL60),"",VLOOKUP(AL60,unitcost[#All],2,FALSE))</f>
        <v/>
      </c>
      <c r="AP60" s="29" t="str">
        <f>IF(ISBLANK(AL60),"",VLOOKUP(AL60,unitcost[#All],4,FALSE)*AN60)</f>
        <v/>
      </c>
      <c r="AQ60" s="6"/>
      <c r="AR60" t="str">
        <f>IF(ISBLANK(AQ60),"",VLOOKUP(AQ60,source[#All],2,FALSE))</f>
        <v/>
      </c>
      <c r="AX60" t="str">
        <f>IF(ISBLANK(AU60),"",VLOOKUP(AU60,unitcost[#All],2,FALSE))</f>
        <v/>
      </c>
      <c r="AY60" s="29" t="str">
        <f>IF(ISBLANK(AU60),"",VLOOKUP(AU60,unitcost[#All],4,FALSE)*AW60)</f>
        <v/>
      </c>
      <c r="AZ60" s="6"/>
      <c r="BA60" t="str">
        <f>IF(ISBLANK(AZ60),"",VLOOKUP(AZ60,source[#All],2,FALSE))</f>
        <v/>
      </c>
    </row>
    <row r="61" spans="1:53">
      <c r="F61" t="str">
        <f>IF(ISBLANK(C61),"",VLOOKUP(C61,unitcost[#All],2,FALSE))</f>
        <v/>
      </c>
      <c r="G61" s="29" t="str">
        <f>IF(ISBLANK(C61),"",VLOOKUP(C61,unitcost[#All],4,FALSE)*E61)</f>
        <v/>
      </c>
      <c r="H61" s="6"/>
      <c r="I61" t="str">
        <f>IF(ISBLANK(H61),"",VLOOKUP(H61,source[#All],2,FALSE))</f>
        <v/>
      </c>
      <c r="O61" t="str">
        <f>IF(ISBLANK(L61),"",VLOOKUP(L61,unitcost[#All],2,FALSE))</f>
        <v/>
      </c>
      <c r="P61" s="29" t="str">
        <f>IF(ISBLANK(L61),"",VLOOKUP(L61,unitcost[#All],4,FALSE)*N61)</f>
        <v/>
      </c>
      <c r="Q61" s="6"/>
      <c r="R61" t="str">
        <f>IF(ISBLANK(Q61),"",VLOOKUP(Q61,source[#All],2,FALSE))</f>
        <v/>
      </c>
      <c r="X61" t="str">
        <f>IF(ISBLANK(U61),"",VLOOKUP(U61,unitcost[#All],2,FALSE))</f>
        <v/>
      </c>
      <c r="Y61" s="29" t="str">
        <f>IF(ISBLANK(U61),"",VLOOKUP(U61,unitcost[#All],4,FALSE)*W61)</f>
        <v/>
      </c>
      <c r="Z61" s="6"/>
      <c r="AA61" t="str">
        <f>IF(ISBLANK(Z61),"",VLOOKUP(Z61,source[#All],2,FALSE))</f>
        <v/>
      </c>
      <c r="AF61" t="str">
        <f>IF(ISBLANK(AC61),"",VLOOKUP(AC61,unitcost[#All],2,FALSE))</f>
        <v/>
      </c>
      <c r="AG61" s="29" t="str">
        <f>IF(ISBLANK(AC61),"",VLOOKUP(AC61,unitcost[#All],4,FALSE)*AE61)</f>
        <v/>
      </c>
      <c r="AH61" s="6"/>
      <c r="AI61" t="str">
        <f>IF(ISBLANK(AH61),"",VLOOKUP(AH61,source[#All],2,FALSE))</f>
        <v/>
      </c>
      <c r="AO61" t="str">
        <f>IF(ISBLANK(AL61),"",VLOOKUP(AL61,unitcost[#All],2,FALSE))</f>
        <v/>
      </c>
      <c r="AP61" s="29" t="str">
        <f>IF(ISBLANK(AL61),"",VLOOKUP(AL61,unitcost[#All],4,FALSE)*AN61)</f>
        <v/>
      </c>
      <c r="AQ61" s="6"/>
      <c r="AR61" t="str">
        <f>IF(ISBLANK(AQ61),"",VLOOKUP(AQ61,source[#All],2,FALSE))</f>
        <v/>
      </c>
      <c r="AX61" t="str">
        <f>IF(ISBLANK(AU61),"",VLOOKUP(AU61,unitcost[#All],2,FALSE))</f>
        <v/>
      </c>
      <c r="AY61" s="29" t="str">
        <f>IF(ISBLANK(AU61),"",VLOOKUP(AU61,unitcost[#All],4,FALSE)*AW61)</f>
        <v/>
      </c>
      <c r="AZ61" s="6"/>
      <c r="BA61" t="str">
        <f>IF(ISBLANK(AZ61),"",VLOOKUP(AZ61,source[#All],2,FALSE))</f>
        <v/>
      </c>
    </row>
    <row r="62" spans="1:53">
      <c r="F62" t="str">
        <f>IF(ISBLANK(C62),"",VLOOKUP(C62,unitcost[#All],2,FALSE))</f>
        <v/>
      </c>
      <c r="G62" s="29" t="str">
        <f>IF(ISBLANK(C62),"",VLOOKUP(C62,unitcost[#All],4,FALSE)*E62)</f>
        <v/>
      </c>
      <c r="H62" s="6"/>
      <c r="I62" t="str">
        <f>IF(ISBLANK(H62),"",VLOOKUP(H62,source[#All],2,FALSE))</f>
        <v/>
      </c>
      <c r="O62" t="str">
        <f>IF(ISBLANK(L62),"",VLOOKUP(L62,unitcost[#All],2,FALSE))</f>
        <v/>
      </c>
      <c r="P62" s="29" t="str">
        <f>IF(ISBLANK(L62),"",VLOOKUP(L62,unitcost[#All],4,FALSE)*N62)</f>
        <v/>
      </c>
      <c r="Q62" s="6"/>
      <c r="R62" t="str">
        <f>IF(ISBLANK(Q62),"",VLOOKUP(Q62,source[#All],2,FALSE))</f>
        <v/>
      </c>
      <c r="X62" t="str">
        <f>IF(ISBLANK(U62),"",VLOOKUP(U62,unitcost[#All],2,FALSE))</f>
        <v/>
      </c>
      <c r="Y62" s="29" t="str">
        <f>IF(ISBLANK(U62),"",VLOOKUP(U62,unitcost[#All],4,FALSE)*W62)</f>
        <v/>
      </c>
      <c r="Z62" s="6"/>
      <c r="AA62" t="str">
        <f>IF(ISBLANK(Z62),"",VLOOKUP(Z62,source[#All],2,FALSE))</f>
        <v/>
      </c>
      <c r="AF62" t="str">
        <f>IF(ISBLANK(AC62),"",VLOOKUP(AC62,unitcost[#All],2,FALSE))</f>
        <v/>
      </c>
      <c r="AG62" s="29" t="str">
        <f>IF(ISBLANK(AC62),"",VLOOKUP(AC62,unitcost[#All],4,FALSE)*AE62)</f>
        <v/>
      </c>
      <c r="AH62" s="6"/>
      <c r="AI62" t="str">
        <f>IF(ISBLANK(AH62),"",VLOOKUP(AH62,source[#All],2,FALSE))</f>
        <v/>
      </c>
      <c r="AO62" t="str">
        <f>IF(ISBLANK(AL62),"",VLOOKUP(AL62,unitcost[#All],2,FALSE))</f>
        <v/>
      </c>
      <c r="AP62" s="29" t="str">
        <f>IF(ISBLANK(AL62),"",VLOOKUP(AL62,unitcost[#All],4,FALSE)*AN62)</f>
        <v/>
      </c>
      <c r="AQ62" s="6"/>
      <c r="AR62" t="str">
        <f>IF(ISBLANK(AQ62),"",VLOOKUP(AQ62,source[#All],2,FALSE))</f>
        <v/>
      </c>
      <c r="AX62" t="str">
        <f>IF(ISBLANK(AU62),"",VLOOKUP(AU62,unitcost[#All],2,FALSE))</f>
        <v/>
      </c>
      <c r="AY62" s="29" t="str">
        <f>IF(ISBLANK(AU62),"",VLOOKUP(AU62,unitcost[#All],4,FALSE)*AW62)</f>
        <v/>
      </c>
      <c r="AZ62" s="6"/>
      <c r="BA62" t="str">
        <f>IF(ISBLANK(AZ62),"",VLOOKUP(AZ62,source[#All],2,FALSE))</f>
        <v/>
      </c>
    </row>
    <row r="63" spans="1:53">
      <c r="F63" t="str">
        <f>IF(ISBLANK(C63),"",VLOOKUP(C63,unitcost[#All],2,FALSE))</f>
        <v/>
      </c>
      <c r="G63" s="29" t="str">
        <f>IF(ISBLANK(C63),"",VLOOKUP(C63,unitcost[#All],4,FALSE)*E63)</f>
        <v/>
      </c>
      <c r="H63" s="6"/>
      <c r="I63" t="str">
        <f>IF(ISBLANK(H63),"",VLOOKUP(H63,source[#All],2,FALSE))</f>
        <v/>
      </c>
      <c r="O63" t="str">
        <f>IF(ISBLANK(L63),"",VLOOKUP(L63,unitcost[#All],2,FALSE))</f>
        <v/>
      </c>
      <c r="P63" s="29" t="str">
        <f>IF(ISBLANK(L63),"",VLOOKUP(L63,unitcost[#All],4,FALSE)*N63)</f>
        <v/>
      </c>
      <c r="Q63" s="6"/>
      <c r="R63" t="str">
        <f>IF(ISBLANK(Q63),"",VLOOKUP(Q63,source[#All],2,FALSE))</f>
        <v/>
      </c>
      <c r="X63" t="str">
        <f>IF(ISBLANK(U63),"",VLOOKUP(U63,unitcost[#All],2,FALSE))</f>
        <v/>
      </c>
      <c r="Y63" s="29" t="str">
        <f>IF(ISBLANK(U63),"",VLOOKUP(U63,unitcost[#All],4,FALSE)*W63)</f>
        <v/>
      </c>
      <c r="Z63" s="6"/>
      <c r="AA63" t="str">
        <f>IF(ISBLANK(Z63),"",VLOOKUP(Z63,source[#All],2,FALSE))</f>
        <v/>
      </c>
      <c r="AF63" t="str">
        <f>IF(ISBLANK(AC63),"",VLOOKUP(AC63,unitcost[#All],2,FALSE))</f>
        <v/>
      </c>
      <c r="AG63" s="29" t="str">
        <f>IF(ISBLANK(AC63),"",VLOOKUP(AC63,unitcost[#All],4,FALSE)*AE63)</f>
        <v/>
      </c>
      <c r="AH63" s="6"/>
      <c r="AI63" t="str">
        <f>IF(ISBLANK(AH63),"",VLOOKUP(AH63,source[#All],2,FALSE))</f>
        <v/>
      </c>
      <c r="AO63" t="str">
        <f>IF(ISBLANK(AL63),"",VLOOKUP(AL63,unitcost[#All],2,FALSE))</f>
        <v/>
      </c>
      <c r="AP63" s="29" t="str">
        <f>IF(ISBLANK(AL63),"",VLOOKUP(AL63,unitcost[#All],4,FALSE)*AN63)</f>
        <v/>
      </c>
      <c r="AQ63" s="6"/>
      <c r="AR63" t="str">
        <f>IF(ISBLANK(AQ63),"",VLOOKUP(AQ63,source[#All],2,FALSE))</f>
        <v/>
      </c>
      <c r="AX63" t="str">
        <f>IF(ISBLANK(AU63),"",VLOOKUP(AU63,unitcost[#All],2,FALSE))</f>
        <v/>
      </c>
      <c r="AY63" s="29" t="str">
        <f>IF(ISBLANK(AU63),"",VLOOKUP(AU63,unitcost[#All],4,FALSE)*AW63)</f>
        <v/>
      </c>
      <c r="AZ63" s="6"/>
      <c r="BA63" t="str">
        <f>IF(ISBLANK(AZ63),"",VLOOKUP(AZ63,source[#All],2,FALSE))</f>
        <v/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9"/>
  <sheetViews>
    <sheetView workbookViewId="0">
      <selection activeCell="C28" sqref="C28"/>
    </sheetView>
  </sheetViews>
  <sheetFormatPr defaultRowHeight="15"/>
  <cols>
    <col min="2" max="2" width="20.5703125" customWidth="1"/>
    <col min="3" max="3" width="41.5703125" customWidth="1"/>
    <col min="4" max="4" width="21.28515625" customWidth="1"/>
    <col min="5" max="5" width="37.28515625" customWidth="1"/>
    <col min="6" max="6" width="15.85546875" customWidth="1"/>
    <col min="8" max="8" width="43" customWidth="1"/>
    <col min="9" max="9" width="7" customWidth="1"/>
    <col min="10" max="10" width="8.42578125" customWidth="1"/>
    <col min="11" max="11" width="13" customWidth="1"/>
    <col min="12" max="12" width="9.5703125" customWidth="1"/>
    <col min="13" max="13" width="12.7109375" customWidth="1"/>
    <col min="16" max="16" width="43.85546875" customWidth="1"/>
  </cols>
  <sheetData>
    <row r="2" spans="1:16">
      <c r="A2" s="3" t="s">
        <v>80</v>
      </c>
    </row>
    <row r="3" spans="1:16">
      <c r="A3" s="9" t="s">
        <v>81</v>
      </c>
      <c r="B3" s="9" t="s">
        <v>82</v>
      </c>
      <c r="C3" t="s">
        <v>83</v>
      </c>
      <c r="D3" t="s">
        <v>84</v>
      </c>
      <c r="E3" t="s">
        <v>85</v>
      </c>
      <c r="H3" s="3" t="s">
        <v>86</v>
      </c>
      <c r="I3" s="3"/>
      <c r="J3" s="3"/>
      <c r="K3" s="3"/>
      <c r="L3" s="3"/>
      <c r="M3" s="3"/>
    </row>
    <row r="4" spans="1:16">
      <c r="A4" s="10" t="s">
        <v>15</v>
      </c>
      <c r="B4" s="11" t="s">
        <v>87</v>
      </c>
      <c r="C4" t="s">
        <v>88</v>
      </c>
      <c r="D4" s="4">
        <v>2000</v>
      </c>
      <c r="E4" t="s">
        <v>89</v>
      </c>
      <c r="I4" t="s">
        <v>90</v>
      </c>
      <c r="M4" s="4"/>
      <c r="P4" s="3"/>
    </row>
    <row r="5" spans="1:16">
      <c r="A5" s="10" t="s">
        <v>17</v>
      </c>
      <c r="B5" s="11" t="s">
        <v>91</v>
      </c>
      <c r="C5" t="s">
        <v>92</v>
      </c>
      <c r="D5" s="4">
        <v>3000</v>
      </c>
      <c r="E5" t="s">
        <v>93</v>
      </c>
      <c r="H5" t="s">
        <v>94</v>
      </c>
      <c r="I5" t="s">
        <v>15</v>
      </c>
      <c r="J5">
        <v>90</v>
      </c>
      <c r="K5" t="str">
        <f>VLOOKUP(I5,unitcost[#All],2,FALSE)</f>
        <v>travels</v>
      </c>
      <c r="L5">
        <f>VLOOKUP(I5,unitcost[#All],4,FALSE)</f>
        <v>2000</v>
      </c>
      <c r="M5" s="4">
        <f>L5*J5</f>
        <v>180000</v>
      </c>
      <c r="N5" s="4"/>
    </row>
    <row r="6" spans="1:16">
      <c r="A6" s="10" t="s">
        <v>24</v>
      </c>
      <c r="B6" s="11" t="s">
        <v>95</v>
      </c>
      <c r="C6" t="s">
        <v>96</v>
      </c>
      <c r="D6" s="4">
        <v>250</v>
      </c>
      <c r="E6" t="s">
        <v>97</v>
      </c>
      <c r="H6" t="s">
        <v>98</v>
      </c>
      <c r="I6" t="s">
        <v>17</v>
      </c>
      <c r="J6">
        <v>10</v>
      </c>
      <c r="K6" t="str">
        <f>VLOOKUP(I6,unitcost[#All],2,FALSE)</f>
        <v>hosted days</v>
      </c>
      <c r="L6">
        <f>VLOOKUP(I6,unitcost[#All],4,FALSE)</f>
        <v>3000</v>
      </c>
      <c r="M6" s="4">
        <f>L6*J6</f>
        <v>30000</v>
      </c>
    </row>
    <row r="7" spans="1:16">
      <c r="A7" s="10" t="s">
        <v>64</v>
      </c>
      <c r="B7" s="11" t="s">
        <v>99</v>
      </c>
      <c r="C7" t="s">
        <v>100</v>
      </c>
      <c r="D7" s="4">
        <v>100000</v>
      </c>
      <c r="E7" t="s">
        <v>101</v>
      </c>
      <c r="H7" t="s">
        <v>102</v>
      </c>
      <c r="I7" t="s">
        <v>24</v>
      </c>
      <c r="J7">
        <v>1200</v>
      </c>
      <c r="K7" t="str">
        <f>VLOOKUP(I7,unitcost[#All],2,FALSE)</f>
        <v>working days</v>
      </c>
      <c r="L7">
        <f>VLOOKUP(I7,unitcost[#All],4,FALSE)</f>
        <v>250</v>
      </c>
      <c r="M7" s="4">
        <f>L7*J7</f>
        <v>300000</v>
      </c>
    </row>
    <row r="8" spans="1:16">
      <c r="A8" s="10" t="s">
        <v>20</v>
      </c>
      <c r="B8" s="11" t="s">
        <v>103</v>
      </c>
      <c r="C8" t="s">
        <v>104</v>
      </c>
      <c r="D8" s="4">
        <v>120000</v>
      </c>
      <c r="E8" t="s">
        <v>101</v>
      </c>
      <c r="H8" s="3" t="s">
        <v>105</v>
      </c>
      <c r="M8" s="4">
        <f>SUM(M5:M7)</f>
        <v>510000</v>
      </c>
    </row>
    <row r="9" spans="1:16">
      <c r="A9" s="10" t="s">
        <v>74</v>
      </c>
      <c r="B9" s="11" t="s">
        <v>106</v>
      </c>
      <c r="C9" t="s">
        <v>107</v>
      </c>
      <c r="D9" s="4">
        <v>300</v>
      </c>
      <c r="E9" t="s">
        <v>108</v>
      </c>
      <c r="M9" s="4"/>
    </row>
    <row r="10" spans="1:16">
      <c r="A10" s="10" t="s">
        <v>48</v>
      </c>
      <c r="B10" s="11" t="s">
        <v>109</v>
      </c>
      <c r="C10" t="s">
        <v>110</v>
      </c>
      <c r="D10" s="4">
        <f>M13</f>
        <v>170000</v>
      </c>
      <c r="E10" t="s">
        <v>111</v>
      </c>
      <c r="H10" s="3" t="s">
        <v>112</v>
      </c>
      <c r="M10" s="13">
        <f>M8/6</f>
        <v>85000</v>
      </c>
    </row>
    <row r="11" spans="1:16">
      <c r="A11" s="10" t="s">
        <v>113</v>
      </c>
      <c r="B11" s="11" t="s">
        <v>114</v>
      </c>
      <c r="C11" t="s">
        <v>115</v>
      </c>
      <c r="D11" s="4">
        <f>M14</f>
        <v>5100</v>
      </c>
      <c r="E11" t="s">
        <v>111</v>
      </c>
      <c r="M11" s="4"/>
      <c r="P11" s="5"/>
    </row>
    <row r="12" spans="1:16">
      <c r="A12" s="10" t="s">
        <v>116</v>
      </c>
      <c r="B12" s="11" t="s">
        <v>117</v>
      </c>
      <c r="C12" t="s">
        <v>118</v>
      </c>
      <c r="D12" s="4">
        <f>M29</f>
        <v>36000</v>
      </c>
      <c r="E12" t="s">
        <v>119</v>
      </c>
      <c r="H12" s="3" t="s">
        <v>120</v>
      </c>
      <c r="M12" s="4"/>
    </row>
    <row r="13" spans="1:16">
      <c r="A13" s="10" t="s">
        <v>121</v>
      </c>
      <c r="B13" s="11" t="s">
        <v>122</v>
      </c>
      <c r="C13" t="s">
        <v>123</v>
      </c>
      <c r="D13" s="4">
        <f>M30</f>
        <v>1080</v>
      </c>
      <c r="E13" t="s">
        <v>119</v>
      </c>
      <c r="H13" t="s">
        <v>124</v>
      </c>
      <c r="M13" s="12">
        <f>M8/3</f>
        <v>170000</v>
      </c>
    </row>
    <row r="14" spans="1:16">
      <c r="A14" t="s">
        <v>46</v>
      </c>
      <c r="B14" t="s">
        <v>125</v>
      </c>
      <c r="C14" t="s">
        <v>126</v>
      </c>
      <c r="D14" s="4">
        <f>M40</f>
        <v>948600</v>
      </c>
      <c r="E14" t="s">
        <v>127</v>
      </c>
      <c r="H14" t="s">
        <v>128</v>
      </c>
      <c r="M14" s="12">
        <f>M8/100</f>
        <v>5100</v>
      </c>
    </row>
    <row r="15" spans="1:16">
      <c r="A15" t="s">
        <v>52</v>
      </c>
      <c r="B15" t="s">
        <v>129</v>
      </c>
      <c r="C15" t="s">
        <v>130</v>
      </c>
      <c r="D15" s="4">
        <v>125</v>
      </c>
      <c r="H15" t="s">
        <v>131</v>
      </c>
      <c r="M15" s="13">
        <f>M10/3</f>
        <v>28333.333333333332</v>
      </c>
    </row>
    <row r="16" spans="1:16">
      <c r="D16" s="4"/>
      <c r="H16" t="s">
        <v>132</v>
      </c>
      <c r="M16" s="13">
        <f>M10/100</f>
        <v>850</v>
      </c>
    </row>
    <row r="17" spans="1:13">
      <c r="A17" s="9"/>
      <c r="B17" s="9"/>
      <c r="D17" s="4"/>
      <c r="M17" s="4"/>
    </row>
    <row r="18" spans="1:13">
      <c r="A18" s="10"/>
      <c r="B18" s="11"/>
      <c r="D18" s="4"/>
      <c r="H18" s="3" t="s">
        <v>133</v>
      </c>
    </row>
    <row r="19" spans="1:13">
      <c r="A19" s="10"/>
      <c r="B19" s="11"/>
      <c r="D19" s="4"/>
      <c r="H19" t="s">
        <v>134</v>
      </c>
      <c r="M19" s="13">
        <f>87*M13</f>
        <v>14790000</v>
      </c>
    </row>
    <row r="20" spans="1:13">
      <c r="A20" s="10"/>
      <c r="B20" s="11"/>
      <c r="D20" s="4"/>
      <c r="H20" t="s">
        <v>135</v>
      </c>
    </row>
    <row r="21" spans="1:13">
      <c r="A21" s="10"/>
      <c r="B21" s="11"/>
      <c r="D21" s="4"/>
    </row>
    <row r="22" spans="1:13">
      <c r="A22" s="10"/>
      <c r="B22" s="11"/>
      <c r="D22" s="4"/>
      <c r="H22" s="3" t="s">
        <v>136</v>
      </c>
      <c r="I22" s="3"/>
    </row>
    <row r="23" spans="1:13">
      <c r="A23" s="10"/>
      <c r="B23" s="11"/>
      <c r="D23" s="4"/>
      <c r="H23" t="s">
        <v>137</v>
      </c>
      <c r="I23" t="s">
        <v>15</v>
      </c>
      <c r="J23">
        <v>12</v>
      </c>
      <c r="K23" t="str">
        <f>VLOOKUP(I23,unitcost[#All],2,FALSE)</f>
        <v>travels</v>
      </c>
      <c r="L23">
        <f>VLOOKUP(I23,unitcost[#All],4,FALSE)</f>
        <v>2000</v>
      </c>
      <c r="M23" s="4">
        <f>L23*J23</f>
        <v>24000</v>
      </c>
    </row>
    <row r="24" spans="1:13">
      <c r="A24" s="10"/>
      <c r="B24" s="11"/>
      <c r="D24" s="4"/>
      <c r="H24" t="s">
        <v>138</v>
      </c>
      <c r="I24" t="s">
        <v>17</v>
      </c>
      <c r="J24">
        <v>3</v>
      </c>
      <c r="K24" t="str">
        <f>VLOOKUP(I24,unitcost[#All],2,FALSE)</f>
        <v>hosted days</v>
      </c>
      <c r="L24">
        <f>VLOOKUP(I24,unitcost[#All],4,FALSE)</f>
        <v>3000</v>
      </c>
      <c r="M24" s="4">
        <f>L24*J24</f>
        <v>9000</v>
      </c>
    </row>
    <row r="25" spans="1:13">
      <c r="A25" s="10"/>
      <c r="B25" s="11"/>
      <c r="D25" s="4"/>
      <c r="H25" t="s">
        <v>139</v>
      </c>
      <c r="I25" t="s">
        <v>24</v>
      </c>
      <c r="J25">
        <v>300</v>
      </c>
      <c r="K25" t="str">
        <f>VLOOKUP(I25,unitcost[#All],2,FALSE)</f>
        <v>working days</v>
      </c>
      <c r="L25">
        <f>VLOOKUP(I25,unitcost[#All],4,FALSE)</f>
        <v>250</v>
      </c>
      <c r="M25" s="4">
        <f>L25*J25</f>
        <v>75000</v>
      </c>
    </row>
    <row r="26" spans="1:13">
      <c r="A26" s="10"/>
      <c r="B26" s="11"/>
      <c r="D26" s="4"/>
      <c r="H26" s="3" t="s">
        <v>105</v>
      </c>
      <c r="M26" s="4">
        <f>SUM(M23:M25)</f>
        <v>108000</v>
      </c>
    </row>
    <row r="27" spans="1:13">
      <c r="D27" s="4"/>
      <c r="M27" s="4"/>
    </row>
    <row r="28" spans="1:13">
      <c r="D28" s="4"/>
      <c r="H28" t="s">
        <v>120</v>
      </c>
      <c r="M28" s="4"/>
    </row>
    <row r="29" spans="1:13">
      <c r="D29" s="4"/>
      <c r="H29" t="s">
        <v>140</v>
      </c>
      <c r="M29" s="12">
        <f>M26/3</f>
        <v>36000</v>
      </c>
    </row>
    <row r="30" spans="1:13">
      <c r="D30" s="4"/>
      <c r="H30" t="s">
        <v>128</v>
      </c>
      <c r="M30" s="12">
        <f>M26/100</f>
        <v>1080</v>
      </c>
    </row>
    <row r="31" spans="1:13">
      <c r="D31" s="1"/>
    </row>
    <row r="32" spans="1:13">
      <c r="D32" s="4"/>
      <c r="H32" t="s">
        <v>141</v>
      </c>
      <c r="M32" s="4">
        <f>M30*340</f>
        <v>367200</v>
      </c>
    </row>
    <row r="33" spans="1:13">
      <c r="A33" s="3" t="s">
        <v>142</v>
      </c>
      <c r="I33" s="3"/>
    </row>
    <row r="34" spans="1:13">
      <c r="A34" s="3" t="s">
        <v>143</v>
      </c>
      <c r="B34" s="3" t="s">
        <v>90</v>
      </c>
      <c r="C34" s="3" t="s">
        <v>144</v>
      </c>
      <c r="D34" t="s">
        <v>83</v>
      </c>
    </row>
    <row r="35" spans="1:13">
      <c r="A35">
        <v>1</v>
      </c>
      <c r="B35" t="s">
        <v>145</v>
      </c>
      <c r="C35" t="s">
        <v>146</v>
      </c>
      <c r="H35" s="3" t="s">
        <v>147</v>
      </c>
    </row>
    <row r="36" spans="1:13">
      <c r="A36">
        <v>2</v>
      </c>
      <c r="B36" t="s">
        <v>148</v>
      </c>
      <c r="C36" t="s">
        <v>149</v>
      </c>
      <c r="H36" t="s">
        <v>150</v>
      </c>
    </row>
    <row r="37" spans="1:13">
      <c r="A37">
        <v>3</v>
      </c>
      <c r="B37" t="s">
        <v>151</v>
      </c>
      <c r="C37" t="s">
        <v>152</v>
      </c>
    </row>
    <row r="38" spans="1:13">
      <c r="A38">
        <v>4</v>
      </c>
      <c r="B38" t="s">
        <v>153</v>
      </c>
      <c r="C38" t="s">
        <v>154</v>
      </c>
      <c r="H38" t="s">
        <v>155</v>
      </c>
      <c r="M38" s="4">
        <f>M32</f>
        <v>367200</v>
      </c>
    </row>
    <row r="39" spans="1:13">
      <c r="A39">
        <v>5</v>
      </c>
      <c r="B39" t="s">
        <v>156</v>
      </c>
      <c r="C39" t="s">
        <v>157</v>
      </c>
      <c r="H39" t="s">
        <v>158</v>
      </c>
      <c r="I39" t="s">
        <v>113</v>
      </c>
      <c r="J39">
        <f>342/3</f>
        <v>114</v>
      </c>
      <c r="K39" t="str">
        <f>VLOOKUP(I39,unitcost[#All],2,FALSE)</f>
        <v>pages</v>
      </c>
      <c r="L39">
        <f>VLOOKUP(I39,unitcost[#All],4,FALSE)</f>
        <v>5100</v>
      </c>
      <c r="M39" s="4">
        <f>L39*J39</f>
        <v>581400</v>
      </c>
    </row>
    <row r="40" spans="1:13">
      <c r="A40">
        <v>6</v>
      </c>
      <c r="B40" t="s">
        <v>159</v>
      </c>
      <c r="C40" t="s">
        <v>160</v>
      </c>
      <c r="H40" t="s">
        <v>161</v>
      </c>
      <c r="M40" s="39">
        <f>M39+M38</f>
        <v>948600</v>
      </c>
    </row>
    <row r="42" spans="1:13">
      <c r="H42" t="s">
        <v>162</v>
      </c>
      <c r="J42" s="7">
        <f>9*J39/100</f>
        <v>10.26</v>
      </c>
    </row>
    <row r="44" spans="1:13">
      <c r="H44" t="s">
        <v>163</v>
      </c>
    </row>
    <row r="45" spans="1:13">
      <c r="M45" s="4"/>
    </row>
    <row r="46" spans="1:13">
      <c r="M46" s="4"/>
    </row>
    <row r="47" spans="1:13">
      <c r="M47" s="4"/>
    </row>
    <row r="49" spans="10:10">
      <c r="J49" s="7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6"/>
  <sheetViews>
    <sheetView zoomScaleNormal="100" workbookViewId="0">
      <pane xSplit="1" topLeftCell="B1" activePane="topRight" state="frozen"/>
      <selection pane="topRight" activeCell="A11" sqref="A11"/>
    </sheetView>
  </sheetViews>
  <sheetFormatPr defaultRowHeight="15"/>
  <cols>
    <col min="1" max="1" width="14.5703125" customWidth="1"/>
    <col min="2" max="2" width="11" customWidth="1"/>
    <col min="3" max="3" width="12.28515625" customWidth="1"/>
    <col min="4" max="4" width="34" customWidth="1"/>
    <col min="5" max="5" width="14.42578125" customWidth="1"/>
    <col min="6" max="6" width="20.140625" style="53" customWidth="1"/>
    <col min="7" max="7" width="26.28515625" customWidth="1"/>
    <col min="8" max="8" width="18.42578125" customWidth="1"/>
    <col min="16" max="16" width="6.42578125" style="18" customWidth="1"/>
    <col min="17" max="17" width="18.42578125" customWidth="1"/>
    <col min="29" max="29" width="18.140625" bestFit="1" customWidth="1"/>
  </cols>
  <sheetData>
    <row r="1" spans="1:44" s="51" customFormat="1">
      <c r="A1" s="59" t="s">
        <v>164</v>
      </c>
      <c r="B1" s="60" t="s">
        <v>165</v>
      </c>
      <c r="C1" s="60" t="s">
        <v>166</v>
      </c>
      <c r="D1" s="60" t="s">
        <v>167</v>
      </c>
      <c r="E1" s="60" t="s">
        <v>168</v>
      </c>
      <c r="F1" s="61" t="s">
        <v>169</v>
      </c>
      <c r="G1" s="60" t="s">
        <v>170</v>
      </c>
      <c r="H1" s="60" t="s">
        <v>171</v>
      </c>
      <c r="I1" s="60"/>
      <c r="J1" s="60" t="s">
        <v>172</v>
      </c>
      <c r="K1" s="60" t="s">
        <v>173</v>
      </c>
      <c r="L1" s="60" t="s">
        <v>174</v>
      </c>
      <c r="M1" s="60" t="s">
        <v>175</v>
      </c>
      <c r="N1" s="60" t="s">
        <v>176</v>
      </c>
      <c r="O1" s="60" t="s">
        <v>177</v>
      </c>
      <c r="P1" s="59"/>
      <c r="Q1" s="60"/>
      <c r="R1" s="60">
        <v>2014</v>
      </c>
      <c r="S1" s="60">
        <f>R1+1</f>
        <v>2015</v>
      </c>
      <c r="T1" s="60">
        <f t="shared" ref="T1:AR1" si="0">S1+1</f>
        <v>2016</v>
      </c>
      <c r="U1" s="60">
        <f t="shared" si="0"/>
        <v>2017</v>
      </c>
      <c r="V1" s="60">
        <f t="shared" si="0"/>
        <v>2018</v>
      </c>
      <c r="W1" s="60">
        <f t="shared" si="0"/>
        <v>2019</v>
      </c>
      <c r="X1" s="60">
        <f t="shared" si="0"/>
        <v>2020</v>
      </c>
      <c r="Y1" s="60">
        <f t="shared" si="0"/>
        <v>2021</v>
      </c>
      <c r="Z1" s="60">
        <f t="shared" si="0"/>
        <v>2022</v>
      </c>
      <c r="AA1" s="60">
        <f t="shared" si="0"/>
        <v>2023</v>
      </c>
      <c r="AB1" s="60">
        <f t="shared" si="0"/>
        <v>2024</v>
      </c>
      <c r="AC1" s="60">
        <f t="shared" si="0"/>
        <v>2025</v>
      </c>
      <c r="AD1" s="60">
        <f>AC1+1</f>
        <v>2026</v>
      </c>
      <c r="AE1" s="60">
        <f t="shared" si="0"/>
        <v>2027</v>
      </c>
      <c r="AF1" s="60">
        <f t="shared" si="0"/>
        <v>2028</v>
      </c>
      <c r="AG1" s="60">
        <f t="shared" si="0"/>
        <v>2029</v>
      </c>
      <c r="AH1" s="60">
        <f t="shared" si="0"/>
        <v>2030</v>
      </c>
      <c r="AI1" s="60">
        <f t="shared" si="0"/>
        <v>2031</v>
      </c>
      <c r="AJ1" s="60">
        <f t="shared" si="0"/>
        <v>2032</v>
      </c>
      <c r="AK1" s="60">
        <f t="shared" si="0"/>
        <v>2033</v>
      </c>
      <c r="AL1" s="60">
        <f t="shared" si="0"/>
        <v>2034</v>
      </c>
      <c r="AM1" s="60">
        <f t="shared" si="0"/>
        <v>2035</v>
      </c>
      <c r="AN1" s="60">
        <f t="shared" si="0"/>
        <v>2036</v>
      </c>
      <c r="AO1" s="60">
        <f t="shared" si="0"/>
        <v>2037</v>
      </c>
      <c r="AP1" s="60">
        <f t="shared" si="0"/>
        <v>2038</v>
      </c>
      <c r="AQ1" s="60">
        <f t="shared" si="0"/>
        <v>2039</v>
      </c>
      <c r="AR1" s="60">
        <f t="shared" si="0"/>
        <v>2040</v>
      </c>
    </row>
    <row r="2" spans="1:44">
      <c r="A2" s="52">
        <v>1</v>
      </c>
      <c r="B2">
        <v>12</v>
      </c>
      <c r="C2">
        <v>1977</v>
      </c>
      <c r="D2" s="53" t="s">
        <v>178</v>
      </c>
      <c r="E2" s="53" t="s">
        <v>178</v>
      </c>
      <c r="F2" s="53" t="s">
        <v>178</v>
      </c>
      <c r="G2" s="53" t="s">
        <v>178</v>
      </c>
      <c r="K2" t="str">
        <f>E2</f>
        <v xml:space="preserve"> -</v>
      </c>
      <c r="Q2" t="s">
        <v>179</v>
      </c>
      <c r="R2">
        <f>SUMIF($K$3:$K$92,R$1,$I$3:$I$92)</f>
        <v>280</v>
      </c>
      <c r="S2">
        <f t="shared" ref="S2:AR2" si="1">SUMIF($K$3:$K$92,S$1,$I$3:$I$92)</f>
        <v>0</v>
      </c>
      <c r="T2">
        <f t="shared" si="1"/>
        <v>613</v>
      </c>
      <c r="U2">
        <f t="shared" si="1"/>
        <v>0</v>
      </c>
      <c r="V2">
        <f t="shared" si="1"/>
        <v>236</v>
      </c>
      <c r="W2">
        <f t="shared" si="1"/>
        <v>26</v>
      </c>
      <c r="X2">
        <f t="shared" si="1"/>
        <v>0</v>
      </c>
      <c r="Y2">
        <f t="shared" si="1"/>
        <v>0</v>
      </c>
      <c r="Z2">
        <f t="shared" si="1"/>
        <v>105</v>
      </c>
      <c r="AA2">
        <f t="shared" si="1"/>
        <v>0</v>
      </c>
      <c r="AB2">
        <f t="shared" si="1"/>
        <v>0</v>
      </c>
      <c r="AC2">
        <f t="shared" si="1"/>
        <v>9</v>
      </c>
      <c r="AD2">
        <f t="shared" si="1"/>
        <v>0</v>
      </c>
      <c r="AE2">
        <f t="shared" si="1"/>
        <v>0</v>
      </c>
      <c r="AF2">
        <f t="shared" si="1"/>
        <v>0</v>
      </c>
      <c r="AG2">
        <f t="shared" si="1"/>
        <v>0</v>
      </c>
      <c r="AH2">
        <f t="shared" si="1"/>
        <v>0</v>
      </c>
      <c r="AI2">
        <f t="shared" si="1"/>
        <v>0</v>
      </c>
      <c r="AJ2">
        <f t="shared" si="1"/>
        <v>0</v>
      </c>
      <c r="AK2">
        <f t="shared" si="1"/>
        <v>0</v>
      </c>
      <c r="AL2">
        <f t="shared" si="1"/>
        <v>0</v>
      </c>
      <c r="AM2">
        <f t="shared" si="1"/>
        <v>0</v>
      </c>
      <c r="AN2">
        <f t="shared" si="1"/>
        <v>0</v>
      </c>
      <c r="AO2">
        <f t="shared" si="1"/>
        <v>0</v>
      </c>
      <c r="AP2">
        <f t="shared" si="1"/>
        <v>0</v>
      </c>
      <c r="AQ2">
        <f t="shared" si="1"/>
        <v>0</v>
      </c>
      <c r="AR2">
        <f t="shared" si="1"/>
        <v>0</v>
      </c>
    </row>
    <row r="3" spans="1:44">
      <c r="A3" s="52">
        <v>10</v>
      </c>
      <c r="B3">
        <v>6</v>
      </c>
      <c r="C3">
        <v>2007</v>
      </c>
      <c r="D3" s="53">
        <v>15</v>
      </c>
      <c r="E3">
        <v>2022</v>
      </c>
      <c r="F3" s="53" t="s">
        <v>180</v>
      </c>
      <c r="G3" s="53" t="s">
        <v>181</v>
      </c>
      <c r="I3">
        <f>B3</f>
        <v>6</v>
      </c>
      <c r="J3">
        <f>D3</f>
        <v>15</v>
      </c>
      <c r="K3">
        <f t="shared" ref="K3:K66" si="2">E3</f>
        <v>2022</v>
      </c>
      <c r="L3">
        <f>K3+J3</f>
        <v>2037</v>
      </c>
      <c r="M3">
        <f>L3+J3</f>
        <v>2052</v>
      </c>
      <c r="N3">
        <f>M3+J3</f>
        <v>2067</v>
      </c>
      <c r="O3">
        <f>N3+J3</f>
        <v>2082</v>
      </c>
      <c r="Q3" t="s">
        <v>182</v>
      </c>
      <c r="R3">
        <f>SUMIF($L$3:$L$92,R$1,$I$3:$I$92)</f>
        <v>0</v>
      </c>
      <c r="S3">
        <f t="shared" ref="S3:AR3" si="3">SUMIF($L$3:$L$92,S$1,$I$3:$I$92)</f>
        <v>0</v>
      </c>
      <c r="T3">
        <f t="shared" si="3"/>
        <v>23</v>
      </c>
      <c r="U3">
        <f t="shared" si="3"/>
        <v>0</v>
      </c>
      <c r="V3">
        <f t="shared" si="3"/>
        <v>501</v>
      </c>
      <c r="W3">
        <f t="shared" si="3"/>
        <v>280</v>
      </c>
      <c r="X3">
        <f t="shared" si="3"/>
        <v>0</v>
      </c>
      <c r="Y3">
        <f t="shared" si="3"/>
        <v>440</v>
      </c>
      <c r="Z3">
        <f t="shared" si="3"/>
        <v>163</v>
      </c>
      <c r="AA3">
        <f t="shared" si="3"/>
        <v>236</v>
      </c>
      <c r="AB3">
        <f t="shared" si="3"/>
        <v>0</v>
      </c>
      <c r="AC3">
        <f t="shared" si="3"/>
        <v>10</v>
      </c>
      <c r="AD3">
        <f t="shared" si="3"/>
        <v>0</v>
      </c>
      <c r="AE3">
        <f t="shared" si="3"/>
        <v>0</v>
      </c>
      <c r="AF3">
        <f t="shared" si="3"/>
        <v>33</v>
      </c>
      <c r="AG3">
        <f t="shared" si="3"/>
        <v>0</v>
      </c>
      <c r="AH3">
        <f t="shared" si="3"/>
        <v>0</v>
      </c>
      <c r="AI3">
        <f t="shared" si="3"/>
        <v>99</v>
      </c>
      <c r="AJ3">
        <f t="shared" si="3"/>
        <v>0</v>
      </c>
      <c r="AK3">
        <f t="shared" si="3"/>
        <v>0</v>
      </c>
      <c r="AL3">
        <f t="shared" si="3"/>
        <v>0</v>
      </c>
      <c r="AM3">
        <f t="shared" si="3"/>
        <v>0</v>
      </c>
      <c r="AN3">
        <f t="shared" si="3"/>
        <v>0</v>
      </c>
      <c r="AO3">
        <f t="shared" si="3"/>
        <v>6</v>
      </c>
      <c r="AP3">
        <f t="shared" si="3"/>
        <v>0</v>
      </c>
      <c r="AQ3">
        <f t="shared" si="3"/>
        <v>0</v>
      </c>
      <c r="AR3">
        <f t="shared" si="3"/>
        <v>9</v>
      </c>
    </row>
    <row r="4" spans="1:44">
      <c r="A4" s="52">
        <v>11</v>
      </c>
      <c r="B4">
        <v>10</v>
      </c>
      <c r="C4">
        <v>2007</v>
      </c>
      <c r="D4" s="53">
        <v>9</v>
      </c>
      <c r="E4">
        <v>2016</v>
      </c>
      <c r="F4" s="53" t="s">
        <v>180</v>
      </c>
      <c r="G4" s="53" t="s">
        <v>181</v>
      </c>
      <c r="I4">
        <f t="shared" ref="I4:I67" si="4">B4</f>
        <v>10</v>
      </c>
      <c r="J4">
        <f t="shared" ref="J4:K67" si="5">D4</f>
        <v>9</v>
      </c>
      <c r="K4">
        <f t="shared" si="2"/>
        <v>2016</v>
      </c>
      <c r="L4">
        <f t="shared" ref="L4:L67" si="6">K4+J4</f>
        <v>2025</v>
      </c>
      <c r="M4">
        <f t="shared" ref="M4:M67" si="7">L4+J4</f>
        <v>2034</v>
      </c>
      <c r="N4">
        <f t="shared" ref="N4:N67" si="8">M4+J4</f>
        <v>2043</v>
      </c>
      <c r="O4">
        <f t="shared" ref="O4:O67" si="9">N4+J4</f>
        <v>2052</v>
      </c>
      <c r="Q4" t="s">
        <v>183</v>
      </c>
      <c r="R4">
        <f>SUMIF($M$3:$M$92,R$1,$I$3:$I$92)</f>
        <v>0</v>
      </c>
      <c r="S4">
        <f t="shared" ref="S4:AR4" si="10">SUMIF($M$3:$M$92,S$1,$I$3:$I$92)</f>
        <v>0</v>
      </c>
      <c r="T4">
        <f t="shared" si="10"/>
        <v>0</v>
      </c>
      <c r="U4">
        <f t="shared" si="10"/>
        <v>0</v>
      </c>
      <c r="V4">
        <f t="shared" si="10"/>
        <v>0</v>
      </c>
      <c r="W4">
        <f t="shared" si="10"/>
        <v>23</v>
      </c>
      <c r="X4">
        <f t="shared" si="10"/>
        <v>0</v>
      </c>
      <c r="Y4">
        <f t="shared" si="10"/>
        <v>0</v>
      </c>
      <c r="Z4">
        <f t="shared" si="10"/>
        <v>0</v>
      </c>
      <c r="AA4">
        <f t="shared" si="10"/>
        <v>501</v>
      </c>
      <c r="AB4">
        <f t="shared" si="10"/>
        <v>280</v>
      </c>
      <c r="AC4">
        <f t="shared" si="10"/>
        <v>0</v>
      </c>
      <c r="AD4">
        <f t="shared" si="10"/>
        <v>440</v>
      </c>
      <c r="AE4">
        <f t="shared" si="10"/>
        <v>0</v>
      </c>
      <c r="AF4">
        <f t="shared" si="10"/>
        <v>399</v>
      </c>
      <c r="AG4">
        <f t="shared" si="10"/>
        <v>0</v>
      </c>
      <c r="AH4">
        <f t="shared" si="10"/>
        <v>0</v>
      </c>
      <c r="AI4">
        <f t="shared" si="10"/>
        <v>0</v>
      </c>
      <c r="AJ4">
        <f t="shared" si="10"/>
        <v>0</v>
      </c>
      <c r="AK4">
        <f t="shared" si="10"/>
        <v>0</v>
      </c>
      <c r="AL4">
        <f t="shared" si="10"/>
        <v>10</v>
      </c>
      <c r="AM4">
        <f t="shared" si="10"/>
        <v>0</v>
      </c>
      <c r="AN4">
        <f t="shared" si="10"/>
        <v>0</v>
      </c>
      <c r="AO4">
        <f t="shared" si="10"/>
        <v>26</v>
      </c>
      <c r="AP4">
        <f t="shared" si="10"/>
        <v>0</v>
      </c>
      <c r="AQ4">
        <f t="shared" si="10"/>
        <v>0</v>
      </c>
      <c r="AR4">
        <f t="shared" si="10"/>
        <v>99</v>
      </c>
    </row>
    <row r="5" spans="1:44">
      <c r="A5" s="52">
        <v>12</v>
      </c>
      <c r="B5">
        <v>13</v>
      </c>
      <c r="C5">
        <v>2013</v>
      </c>
      <c r="D5" s="53">
        <v>9</v>
      </c>
      <c r="E5">
        <v>2022</v>
      </c>
      <c r="F5" s="53" t="s">
        <v>180</v>
      </c>
      <c r="G5" s="53" t="s">
        <v>181</v>
      </c>
      <c r="I5">
        <f t="shared" si="4"/>
        <v>13</v>
      </c>
      <c r="J5">
        <f t="shared" si="5"/>
        <v>9</v>
      </c>
      <c r="K5">
        <f t="shared" si="2"/>
        <v>2022</v>
      </c>
      <c r="L5">
        <f t="shared" si="6"/>
        <v>2031</v>
      </c>
      <c r="M5">
        <f t="shared" si="7"/>
        <v>2040</v>
      </c>
      <c r="N5">
        <f t="shared" si="8"/>
        <v>2049</v>
      </c>
      <c r="O5">
        <f t="shared" si="9"/>
        <v>2058</v>
      </c>
      <c r="Q5" t="s">
        <v>184</v>
      </c>
      <c r="R5">
        <f>SUMIF($N$3:$N$92,R$1,$I$3:$I$92)</f>
        <v>0</v>
      </c>
      <c r="S5">
        <f t="shared" ref="S5:AR5" si="11">SUMIF($N$3:$N$92,S$1,$I$3:$I$92)</f>
        <v>0</v>
      </c>
      <c r="T5">
        <f t="shared" si="11"/>
        <v>0</v>
      </c>
      <c r="U5">
        <f t="shared" si="11"/>
        <v>0</v>
      </c>
      <c r="V5">
        <f t="shared" si="11"/>
        <v>0</v>
      </c>
      <c r="W5">
        <f t="shared" si="11"/>
        <v>0</v>
      </c>
      <c r="X5">
        <f t="shared" si="11"/>
        <v>0</v>
      </c>
      <c r="Y5">
        <f t="shared" si="11"/>
        <v>0</v>
      </c>
      <c r="Z5">
        <f t="shared" si="11"/>
        <v>23</v>
      </c>
      <c r="AA5">
        <f t="shared" si="11"/>
        <v>0</v>
      </c>
      <c r="AB5">
        <f t="shared" si="11"/>
        <v>0</v>
      </c>
      <c r="AC5">
        <f t="shared" si="11"/>
        <v>0</v>
      </c>
      <c r="AD5">
        <f t="shared" si="11"/>
        <v>0</v>
      </c>
      <c r="AE5">
        <f t="shared" si="11"/>
        <v>0</v>
      </c>
      <c r="AF5">
        <f t="shared" si="11"/>
        <v>501</v>
      </c>
      <c r="AG5">
        <f t="shared" si="11"/>
        <v>280</v>
      </c>
      <c r="AH5">
        <f t="shared" si="11"/>
        <v>0</v>
      </c>
      <c r="AI5">
        <f t="shared" si="11"/>
        <v>440</v>
      </c>
      <c r="AJ5">
        <f t="shared" si="11"/>
        <v>0</v>
      </c>
      <c r="AK5">
        <f t="shared" si="11"/>
        <v>236</v>
      </c>
      <c r="AL5">
        <f t="shared" si="11"/>
        <v>163</v>
      </c>
      <c r="AM5">
        <f t="shared" si="11"/>
        <v>0</v>
      </c>
      <c r="AN5">
        <f t="shared" si="11"/>
        <v>0</v>
      </c>
      <c r="AO5">
        <f t="shared" si="11"/>
        <v>0</v>
      </c>
      <c r="AP5">
        <f t="shared" si="11"/>
        <v>0</v>
      </c>
      <c r="AQ5">
        <f t="shared" si="11"/>
        <v>0</v>
      </c>
      <c r="AR5">
        <f t="shared" si="11"/>
        <v>0</v>
      </c>
    </row>
    <row r="6" spans="1:44">
      <c r="A6" s="52">
        <v>20</v>
      </c>
      <c r="B6">
        <v>9</v>
      </c>
      <c r="C6">
        <v>2010</v>
      </c>
      <c r="D6" s="53">
        <v>15</v>
      </c>
      <c r="E6">
        <v>2025</v>
      </c>
      <c r="F6" s="53" t="s">
        <v>180</v>
      </c>
      <c r="G6" s="53" t="s">
        <v>181</v>
      </c>
      <c r="I6">
        <f t="shared" si="4"/>
        <v>9</v>
      </c>
      <c r="J6">
        <f t="shared" si="5"/>
        <v>15</v>
      </c>
      <c r="K6">
        <f t="shared" si="2"/>
        <v>2025</v>
      </c>
      <c r="L6">
        <f t="shared" si="6"/>
        <v>2040</v>
      </c>
      <c r="M6">
        <f t="shared" si="7"/>
        <v>2055</v>
      </c>
      <c r="N6">
        <f t="shared" si="8"/>
        <v>2070</v>
      </c>
      <c r="O6">
        <f t="shared" si="9"/>
        <v>2085</v>
      </c>
      <c r="Q6" t="s">
        <v>185</v>
      </c>
      <c r="R6">
        <f>SUMIF($O$3:$O$92,R$1,$I$3:$I$92)</f>
        <v>0</v>
      </c>
      <c r="S6">
        <f t="shared" ref="S6:AR6" si="12">SUMIF($O$3:$O$92,S$1,$I$3:$I$92)</f>
        <v>0</v>
      </c>
      <c r="T6">
        <f t="shared" si="12"/>
        <v>0</v>
      </c>
      <c r="U6">
        <f t="shared" si="12"/>
        <v>0</v>
      </c>
      <c r="V6">
        <f t="shared" si="12"/>
        <v>0</v>
      </c>
      <c r="W6">
        <f t="shared" si="12"/>
        <v>0</v>
      </c>
      <c r="X6">
        <f t="shared" si="12"/>
        <v>0</v>
      </c>
      <c r="Y6">
        <f t="shared" si="12"/>
        <v>0</v>
      </c>
      <c r="Z6">
        <f t="shared" si="12"/>
        <v>0</v>
      </c>
      <c r="AA6">
        <f t="shared" si="12"/>
        <v>0</v>
      </c>
      <c r="AB6">
        <f t="shared" si="12"/>
        <v>0</v>
      </c>
      <c r="AC6">
        <f t="shared" si="12"/>
        <v>23</v>
      </c>
      <c r="AD6">
        <f t="shared" si="12"/>
        <v>0</v>
      </c>
      <c r="AE6">
        <f t="shared" si="12"/>
        <v>0</v>
      </c>
      <c r="AF6">
        <f t="shared" si="12"/>
        <v>0</v>
      </c>
      <c r="AG6">
        <f t="shared" si="12"/>
        <v>0</v>
      </c>
      <c r="AH6">
        <f t="shared" si="12"/>
        <v>0</v>
      </c>
      <c r="AI6">
        <f t="shared" si="12"/>
        <v>0</v>
      </c>
      <c r="AJ6">
        <f t="shared" si="12"/>
        <v>0</v>
      </c>
      <c r="AK6">
        <f t="shared" si="12"/>
        <v>501</v>
      </c>
      <c r="AL6">
        <f t="shared" si="12"/>
        <v>280</v>
      </c>
      <c r="AM6">
        <f t="shared" si="12"/>
        <v>0</v>
      </c>
      <c r="AN6">
        <f t="shared" si="12"/>
        <v>440</v>
      </c>
      <c r="AO6">
        <f t="shared" si="12"/>
        <v>0</v>
      </c>
      <c r="AP6">
        <f t="shared" si="12"/>
        <v>236</v>
      </c>
      <c r="AQ6">
        <f t="shared" si="12"/>
        <v>0</v>
      </c>
      <c r="AR6">
        <f t="shared" si="12"/>
        <v>163</v>
      </c>
    </row>
    <row r="7" spans="1:44">
      <c r="A7" s="52">
        <v>21</v>
      </c>
      <c r="B7">
        <v>12</v>
      </c>
      <c r="C7">
        <v>2010</v>
      </c>
      <c r="D7" s="53">
        <v>9</v>
      </c>
      <c r="E7">
        <v>2019</v>
      </c>
      <c r="F7" s="53" t="s">
        <v>180</v>
      </c>
      <c r="G7" s="53" t="s">
        <v>181</v>
      </c>
      <c r="I7">
        <f t="shared" si="4"/>
        <v>12</v>
      </c>
      <c r="J7">
        <f t="shared" si="5"/>
        <v>9</v>
      </c>
      <c r="K7">
        <f t="shared" si="2"/>
        <v>2019</v>
      </c>
      <c r="L7">
        <f t="shared" si="6"/>
        <v>2028</v>
      </c>
      <c r="M7">
        <f t="shared" si="7"/>
        <v>2037</v>
      </c>
      <c r="N7">
        <f t="shared" si="8"/>
        <v>2046</v>
      </c>
      <c r="O7">
        <f t="shared" si="9"/>
        <v>2055</v>
      </c>
      <c r="Q7" t="s">
        <v>186</v>
      </c>
      <c r="R7">
        <v>40</v>
      </c>
      <c r="S7">
        <v>40</v>
      </c>
      <c r="T7">
        <v>40</v>
      </c>
      <c r="U7">
        <v>40</v>
      </c>
      <c r="V7">
        <v>40</v>
      </c>
      <c r="W7">
        <v>40</v>
      </c>
      <c r="X7">
        <v>40</v>
      </c>
      <c r="Y7">
        <v>40</v>
      </c>
      <c r="Z7">
        <v>40</v>
      </c>
      <c r="AA7">
        <v>40</v>
      </c>
      <c r="AB7">
        <v>40</v>
      </c>
      <c r="AC7">
        <v>40</v>
      </c>
      <c r="AD7">
        <v>40</v>
      </c>
      <c r="AE7">
        <v>40</v>
      </c>
      <c r="AF7">
        <v>40</v>
      </c>
      <c r="AG7">
        <v>40</v>
      </c>
      <c r="AH7">
        <v>40</v>
      </c>
      <c r="AI7">
        <v>40</v>
      </c>
      <c r="AJ7">
        <v>40</v>
      </c>
      <c r="AK7">
        <v>40</v>
      </c>
      <c r="AL7">
        <v>40</v>
      </c>
      <c r="AM7">
        <v>40</v>
      </c>
      <c r="AN7">
        <v>40</v>
      </c>
      <c r="AO7">
        <v>40</v>
      </c>
      <c r="AP7">
        <v>40</v>
      </c>
      <c r="AQ7">
        <v>40</v>
      </c>
      <c r="AR7">
        <v>40</v>
      </c>
    </row>
    <row r="8" spans="1:44">
      <c r="A8" s="52">
        <v>30</v>
      </c>
      <c r="B8">
        <v>7</v>
      </c>
      <c r="C8">
        <v>1998</v>
      </c>
      <c r="D8" s="53">
        <v>15</v>
      </c>
      <c r="E8">
        <v>2013</v>
      </c>
      <c r="F8" s="53" t="s">
        <v>180</v>
      </c>
      <c r="G8" s="53" t="s">
        <v>181</v>
      </c>
      <c r="I8">
        <f t="shared" si="4"/>
        <v>7</v>
      </c>
      <c r="J8">
        <f t="shared" si="5"/>
        <v>15</v>
      </c>
      <c r="K8">
        <f t="shared" si="2"/>
        <v>2013</v>
      </c>
      <c r="L8">
        <f t="shared" si="6"/>
        <v>2028</v>
      </c>
      <c r="M8">
        <f t="shared" si="7"/>
        <v>2043</v>
      </c>
      <c r="N8">
        <f t="shared" si="8"/>
        <v>2058</v>
      </c>
      <c r="O8">
        <f t="shared" si="9"/>
        <v>2073</v>
      </c>
    </row>
    <row r="9" spans="1:44">
      <c r="A9" s="52">
        <v>40</v>
      </c>
      <c r="B9">
        <v>14</v>
      </c>
      <c r="C9">
        <v>2010</v>
      </c>
      <c r="D9" s="53">
        <v>9</v>
      </c>
      <c r="E9">
        <v>2019</v>
      </c>
      <c r="F9" s="53" t="s">
        <v>180</v>
      </c>
      <c r="G9" s="53" t="s">
        <v>187</v>
      </c>
      <c r="I9">
        <f t="shared" si="4"/>
        <v>14</v>
      </c>
      <c r="J9">
        <f t="shared" si="5"/>
        <v>9</v>
      </c>
      <c r="K9">
        <f t="shared" si="2"/>
        <v>2019</v>
      </c>
      <c r="L9">
        <f t="shared" si="6"/>
        <v>2028</v>
      </c>
      <c r="M9">
        <f t="shared" si="7"/>
        <v>2037</v>
      </c>
      <c r="N9">
        <f t="shared" si="8"/>
        <v>2046</v>
      </c>
      <c r="O9">
        <f t="shared" si="9"/>
        <v>2055</v>
      </c>
    </row>
    <row r="10" spans="1:44">
      <c r="A10" s="52">
        <v>100</v>
      </c>
      <c r="B10">
        <v>16</v>
      </c>
      <c r="C10">
        <v>2013</v>
      </c>
      <c r="D10" s="53">
        <v>9</v>
      </c>
      <c r="E10">
        <v>2022</v>
      </c>
      <c r="F10" s="53" t="s">
        <v>180</v>
      </c>
      <c r="G10" s="53" t="s">
        <v>181</v>
      </c>
      <c r="I10">
        <f t="shared" si="4"/>
        <v>16</v>
      </c>
      <c r="J10">
        <f t="shared" si="5"/>
        <v>9</v>
      </c>
      <c r="K10">
        <f t="shared" si="2"/>
        <v>2022</v>
      </c>
      <c r="L10">
        <f t="shared" si="6"/>
        <v>2031</v>
      </c>
      <c r="M10">
        <f t="shared" si="7"/>
        <v>2040</v>
      </c>
      <c r="N10">
        <f t="shared" si="8"/>
        <v>2049</v>
      </c>
      <c r="O10">
        <f t="shared" si="9"/>
        <v>2058</v>
      </c>
      <c r="Q10">
        <f>SUM(B14:B51)</f>
        <v>1214</v>
      </c>
    </row>
    <row r="11" spans="1:44">
      <c r="A11" s="52">
        <v>200</v>
      </c>
      <c r="B11">
        <v>38</v>
      </c>
      <c r="C11">
        <v>2013</v>
      </c>
      <c r="D11" s="53">
        <v>9</v>
      </c>
      <c r="E11">
        <v>2022</v>
      </c>
      <c r="F11" s="53" t="s">
        <v>180</v>
      </c>
      <c r="G11" s="53" t="s">
        <v>181</v>
      </c>
      <c r="I11">
        <f t="shared" si="4"/>
        <v>38</v>
      </c>
      <c r="J11">
        <f t="shared" si="5"/>
        <v>9</v>
      </c>
      <c r="K11">
        <f t="shared" si="2"/>
        <v>2022</v>
      </c>
      <c r="L11">
        <f t="shared" si="6"/>
        <v>2031</v>
      </c>
      <c r="M11">
        <f t="shared" si="7"/>
        <v>2040</v>
      </c>
      <c r="N11">
        <f t="shared" si="8"/>
        <v>2049</v>
      </c>
      <c r="O11">
        <f t="shared" si="9"/>
        <v>2058</v>
      </c>
      <c r="Q11">
        <f>Q10*3.3333%</f>
        <v>40.466262</v>
      </c>
    </row>
    <row r="12" spans="1:44">
      <c r="A12" s="52">
        <v>300</v>
      </c>
      <c r="B12">
        <v>17</v>
      </c>
      <c r="C12">
        <v>2013</v>
      </c>
      <c r="D12" s="53">
        <v>9</v>
      </c>
      <c r="E12">
        <v>2022</v>
      </c>
      <c r="F12" s="53" t="s">
        <v>180</v>
      </c>
      <c r="G12" s="53" t="s">
        <v>181</v>
      </c>
      <c r="I12">
        <f t="shared" si="4"/>
        <v>17</v>
      </c>
      <c r="J12">
        <f t="shared" si="5"/>
        <v>9</v>
      </c>
      <c r="K12">
        <f t="shared" si="2"/>
        <v>2022</v>
      </c>
      <c r="L12">
        <f t="shared" si="6"/>
        <v>2031</v>
      </c>
      <c r="M12">
        <f t="shared" si="7"/>
        <v>2040</v>
      </c>
      <c r="N12">
        <f t="shared" si="8"/>
        <v>2049</v>
      </c>
      <c r="O12">
        <f t="shared" si="9"/>
        <v>2058</v>
      </c>
    </row>
    <row r="13" spans="1:44">
      <c r="A13" s="52">
        <v>400</v>
      </c>
      <c r="B13">
        <v>15</v>
      </c>
      <c r="C13">
        <v>2013</v>
      </c>
      <c r="D13" s="53">
        <v>9</v>
      </c>
      <c r="E13" s="53">
        <v>2022</v>
      </c>
      <c r="F13" s="53" t="s">
        <v>180</v>
      </c>
      <c r="G13" s="53" t="s">
        <v>181</v>
      </c>
      <c r="I13">
        <f t="shared" si="4"/>
        <v>15</v>
      </c>
      <c r="J13">
        <f t="shared" si="5"/>
        <v>9</v>
      </c>
      <c r="K13">
        <f t="shared" si="2"/>
        <v>2022</v>
      </c>
      <c r="L13">
        <f t="shared" si="6"/>
        <v>2031</v>
      </c>
      <c r="M13">
        <f t="shared" si="7"/>
        <v>2040</v>
      </c>
      <c r="N13">
        <f t="shared" si="8"/>
        <v>2049</v>
      </c>
      <c r="O13">
        <f t="shared" si="9"/>
        <v>2058</v>
      </c>
    </row>
    <row r="14" spans="1:44">
      <c r="A14" s="52">
        <v>1000</v>
      </c>
      <c r="B14">
        <v>40</v>
      </c>
      <c r="C14">
        <v>2010</v>
      </c>
      <c r="D14" s="53" t="s">
        <v>188</v>
      </c>
      <c r="E14" s="53" t="s">
        <v>189</v>
      </c>
      <c r="F14" s="53" t="s">
        <v>180</v>
      </c>
      <c r="G14" s="53" t="s">
        <v>190</v>
      </c>
      <c r="I14">
        <f t="shared" si="4"/>
        <v>40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R14">
        <v>2016</v>
      </c>
      <c r="S14">
        <f>R14+3</f>
        <v>2019</v>
      </c>
      <c r="T14">
        <f t="shared" ref="T14:Z14" si="13">S14+3</f>
        <v>2022</v>
      </c>
      <c r="U14">
        <f t="shared" si="13"/>
        <v>2025</v>
      </c>
      <c r="V14">
        <f t="shared" si="13"/>
        <v>2028</v>
      </c>
      <c r="W14">
        <f t="shared" si="13"/>
        <v>2031</v>
      </c>
      <c r="X14">
        <f t="shared" si="13"/>
        <v>2034</v>
      </c>
      <c r="Y14">
        <f t="shared" si="13"/>
        <v>2037</v>
      </c>
      <c r="Z14">
        <f t="shared" si="13"/>
        <v>2040</v>
      </c>
    </row>
    <row r="15" spans="1:44">
      <c r="A15" s="52">
        <v>1003</v>
      </c>
      <c r="B15">
        <v>36</v>
      </c>
      <c r="C15">
        <v>2010</v>
      </c>
      <c r="D15" s="53" t="s">
        <v>188</v>
      </c>
      <c r="E15" s="53" t="s">
        <v>189</v>
      </c>
      <c r="F15" s="53" t="s">
        <v>180</v>
      </c>
      <c r="G15" s="53" t="s">
        <v>190</v>
      </c>
      <c r="I15">
        <f t="shared" si="4"/>
        <v>36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R15" t="s">
        <v>191</v>
      </c>
      <c r="S15" s="5" t="s">
        <v>192</v>
      </c>
      <c r="T15" s="5" t="s">
        <v>193</v>
      </c>
      <c r="U15" s="5" t="s">
        <v>194</v>
      </c>
      <c r="V15" s="5" t="s">
        <v>195</v>
      </c>
      <c r="W15" s="5" t="s">
        <v>196</v>
      </c>
      <c r="X15" s="5" t="s">
        <v>197</v>
      </c>
      <c r="Y15" s="5" t="s">
        <v>198</v>
      </c>
      <c r="Z15" t="s">
        <v>199</v>
      </c>
      <c r="AD15" t="s">
        <v>191</v>
      </c>
      <c r="AE15" s="5" t="s">
        <v>192</v>
      </c>
      <c r="AF15" s="5" t="s">
        <v>193</v>
      </c>
      <c r="AG15" s="5" t="s">
        <v>194</v>
      </c>
      <c r="AH15" s="5" t="s">
        <v>195</v>
      </c>
    </row>
    <row r="16" spans="1:44">
      <c r="A16" s="52">
        <v>1200</v>
      </c>
      <c r="B16">
        <v>42</v>
      </c>
      <c r="C16">
        <v>2010</v>
      </c>
      <c r="D16" s="53" t="s">
        <v>188</v>
      </c>
      <c r="E16" s="53" t="s">
        <v>189</v>
      </c>
      <c r="F16" s="53" t="s">
        <v>180</v>
      </c>
      <c r="G16" s="53" t="s">
        <v>190</v>
      </c>
      <c r="H16">
        <v>6</v>
      </c>
      <c r="I16">
        <f t="shared" si="4"/>
        <v>42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Q16" t="s">
        <v>186</v>
      </c>
      <c r="R16">
        <f>Q10/10</f>
        <v>121.4</v>
      </c>
      <c r="S16">
        <f>R16</f>
        <v>121.4</v>
      </c>
      <c r="T16">
        <f t="shared" ref="T16:Z16" si="14">S16</f>
        <v>121.4</v>
      </c>
      <c r="U16">
        <f t="shared" si="14"/>
        <v>121.4</v>
      </c>
      <c r="V16">
        <f t="shared" si="14"/>
        <v>121.4</v>
      </c>
      <c r="W16">
        <f t="shared" si="14"/>
        <v>121.4</v>
      </c>
      <c r="X16">
        <f t="shared" si="14"/>
        <v>121.4</v>
      </c>
      <c r="Y16">
        <f t="shared" si="14"/>
        <v>121.4</v>
      </c>
      <c r="Z16">
        <f t="shared" si="14"/>
        <v>121.4</v>
      </c>
      <c r="AC16" t="s">
        <v>186</v>
      </c>
      <c r="AD16">
        <v>121.4</v>
      </c>
      <c r="AE16">
        <v>121.4</v>
      </c>
      <c r="AF16">
        <v>121.4</v>
      </c>
      <c r="AG16">
        <v>121.4</v>
      </c>
      <c r="AH16">
        <v>121.4</v>
      </c>
    </row>
    <row r="17" spans="1:34">
      <c r="A17" s="52">
        <v>1210</v>
      </c>
      <c r="B17">
        <v>38</v>
      </c>
      <c r="C17">
        <v>2010</v>
      </c>
      <c r="D17" s="53" t="s">
        <v>188</v>
      </c>
      <c r="E17" s="53" t="s">
        <v>189</v>
      </c>
      <c r="F17" s="53" t="s">
        <v>180</v>
      </c>
      <c r="G17" s="53" t="s">
        <v>190</v>
      </c>
      <c r="H17">
        <v>8</v>
      </c>
      <c r="I17">
        <f t="shared" si="4"/>
        <v>38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Q17" t="s">
        <v>179</v>
      </c>
      <c r="R17">
        <f>SUM(R2:T2)</f>
        <v>893</v>
      </c>
      <c r="S17">
        <f>SUM(U2:W2)</f>
        <v>262</v>
      </c>
      <c r="T17">
        <f>SUM(X2:Z2)</f>
        <v>105</v>
      </c>
      <c r="U17">
        <f>SUM(AA2:AC2)</f>
        <v>9</v>
      </c>
      <c r="V17">
        <f>SUM(AD2:AF2)</f>
        <v>0</v>
      </c>
      <c r="W17">
        <f>SUM(AG2:AI2)</f>
        <v>0</v>
      </c>
      <c r="X17">
        <f>SUM(AJ2:AL2)</f>
        <v>0</v>
      </c>
      <c r="Y17">
        <f>SUM(AM2:AO2)</f>
        <v>0</v>
      </c>
      <c r="Z17">
        <f>SUM(AP2:AR2)</f>
        <v>0</v>
      </c>
      <c r="AC17" t="s">
        <v>200</v>
      </c>
      <c r="AD17">
        <f>SUM(R17:R21)</f>
        <v>916</v>
      </c>
      <c r="AE17">
        <f>SUM(S17:S21)</f>
        <v>1066</v>
      </c>
      <c r="AF17">
        <f>SUM(T17:T21)</f>
        <v>731</v>
      </c>
      <c r="AG17">
        <f>SUM(U17:U21)</f>
        <v>1059</v>
      </c>
      <c r="AH17">
        <f>SUM(V17:V21)</f>
        <v>1373</v>
      </c>
    </row>
    <row r="18" spans="1:34">
      <c r="A18" s="52">
        <v>1220</v>
      </c>
      <c r="B18">
        <v>28</v>
      </c>
      <c r="C18">
        <v>2007</v>
      </c>
      <c r="D18" s="53" t="s">
        <v>188</v>
      </c>
      <c r="E18" s="53" t="s">
        <v>189</v>
      </c>
      <c r="F18" s="53" t="s">
        <v>180</v>
      </c>
      <c r="G18" s="53" t="s">
        <v>190</v>
      </c>
      <c r="H18">
        <v>2</v>
      </c>
      <c r="I18">
        <f t="shared" si="4"/>
        <v>28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Q18" t="s">
        <v>182</v>
      </c>
      <c r="R18">
        <f t="shared" ref="R18:R21" si="15">SUM(R3:T3)</f>
        <v>23</v>
      </c>
      <c r="S18">
        <f t="shared" ref="S18:S21" si="16">SUM(U3:W3)</f>
        <v>781</v>
      </c>
      <c r="T18">
        <f t="shared" ref="T18:T21" si="17">SUM(X3:Z3)</f>
        <v>603</v>
      </c>
      <c r="U18">
        <f t="shared" ref="U18:U21" si="18">SUM(AA3:AC3)</f>
        <v>246</v>
      </c>
      <c r="V18">
        <f t="shared" ref="V18:V21" si="19">SUM(AD3:AF3)</f>
        <v>33</v>
      </c>
      <c r="W18">
        <f t="shared" ref="W18:W21" si="20">SUM(AG3:AI3)</f>
        <v>99</v>
      </c>
      <c r="X18">
        <f t="shared" ref="X18:X21" si="21">SUM(AJ3:AL3)</f>
        <v>0</v>
      </c>
      <c r="Y18">
        <f t="shared" ref="Y18:Y21" si="22">SUM(AM3:AO3)</f>
        <v>6</v>
      </c>
      <c r="Z18">
        <f t="shared" ref="Z18:Z21" si="23">SUM(AP3:AR3)</f>
        <v>9</v>
      </c>
    </row>
    <row r="19" spans="1:34">
      <c r="A19" s="52">
        <v>1230</v>
      </c>
      <c r="B19">
        <v>24</v>
      </c>
      <c r="C19">
        <v>2007</v>
      </c>
      <c r="D19" s="53" t="s">
        <v>188</v>
      </c>
      <c r="E19" s="53" t="s">
        <v>189</v>
      </c>
      <c r="F19" s="53" t="s">
        <v>180</v>
      </c>
      <c r="G19" s="53" t="s">
        <v>190</v>
      </c>
      <c r="H19">
        <v>4</v>
      </c>
      <c r="I19">
        <f t="shared" si="4"/>
        <v>24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Q19" t="s">
        <v>183</v>
      </c>
      <c r="R19">
        <f t="shared" si="15"/>
        <v>0</v>
      </c>
      <c r="S19">
        <f t="shared" si="16"/>
        <v>23</v>
      </c>
      <c r="T19">
        <f t="shared" si="17"/>
        <v>0</v>
      </c>
      <c r="U19">
        <f t="shared" si="18"/>
        <v>781</v>
      </c>
      <c r="V19">
        <f t="shared" si="19"/>
        <v>839</v>
      </c>
      <c r="W19">
        <f t="shared" si="20"/>
        <v>0</v>
      </c>
      <c r="X19">
        <f t="shared" si="21"/>
        <v>10</v>
      </c>
      <c r="Y19">
        <f t="shared" si="22"/>
        <v>26</v>
      </c>
      <c r="Z19">
        <f t="shared" si="23"/>
        <v>99</v>
      </c>
    </row>
    <row r="20" spans="1:34">
      <c r="A20" s="52">
        <v>1240</v>
      </c>
      <c r="B20">
        <v>64</v>
      </c>
      <c r="C20">
        <v>2010</v>
      </c>
      <c r="D20" s="53" t="s">
        <v>188</v>
      </c>
      <c r="E20" s="53" t="s">
        <v>189</v>
      </c>
      <c r="F20" s="53" t="s">
        <v>180</v>
      </c>
      <c r="G20" s="53" t="s">
        <v>190</v>
      </c>
      <c r="H20">
        <v>14</v>
      </c>
      <c r="I20">
        <f t="shared" si="4"/>
        <v>64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Q20" t="s">
        <v>201</v>
      </c>
      <c r="R20">
        <f t="shared" si="15"/>
        <v>0</v>
      </c>
      <c r="S20">
        <f t="shared" si="16"/>
        <v>0</v>
      </c>
      <c r="T20">
        <f t="shared" si="17"/>
        <v>23</v>
      </c>
      <c r="U20">
        <f t="shared" si="18"/>
        <v>0</v>
      </c>
      <c r="V20">
        <f t="shared" si="19"/>
        <v>501</v>
      </c>
      <c r="W20">
        <f t="shared" si="20"/>
        <v>720</v>
      </c>
      <c r="X20">
        <f t="shared" si="21"/>
        <v>399</v>
      </c>
      <c r="Y20">
        <f t="shared" si="22"/>
        <v>0</v>
      </c>
      <c r="Z20">
        <f t="shared" si="23"/>
        <v>0</v>
      </c>
    </row>
    <row r="21" spans="1:34">
      <c r="A21" s="52">
        <v>1250</v>
      </c>
      <c r="B21">
        <v>26</v>
      </c>
      <c r="C21">
        <v>2010</v>
      </c>
      <c r="D21" s="53" t="s">
        <v>188</v>
      </c>
      <c r="E21" s="53" t="s">
        <v>189</v>
      </c>
      <c r="F21" s="53" t="s">
        <v>180</v>
      </c>
      <c r="G21" s="53" t="s">
        <v>190</v>
      </c>
      <c r="H21">
        <v>4</v>
      </c>
      <c r="I21">
        <f t="shared" si="4"/>
        <v>26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Q21" t="s">
        <v>202</v>
      </c>
      <c r="R21">
        <f t="shared" si="15"/>
        <v>0</v>
      </c>
      <c r="S21">
        <f t="shared" si="16"/>
        <v>0</v>
      </c>
      <c r="T21">
        <f t="shared" si="17"/>
        <v>0</v>
      </c>
      <c r="U21">
        <f t="shared" si="18"/>
        <v>23</v>
      </c>
      <c r="V21">
        <f t="shared" si="19"/>
        <v>0</v>
      </c>
      <c r="W21">
        <f t="shared" si="20"/>
        <v>0</v>
      </c>
      <c r="X21">
        <f t="shared" si="21"/>
        <v>781</v>
      </c>
      <c r="Y21">
        <f t="shared" si="22"/>
        <v>440</v>
      </c>
      <c r="Z21">
        <f t="shared" si="23"/>
        <v>399</v>
      </c>
    </row>
    <row r="22" spans="1:34">
      <c r="A22" s="52">
        <v>1260</v>
      </c>
      <c r="B22">
        <v>34</v>
      </c>
      <c r="C22">
        <v>2007</v>
      </c>
      <c r="D22" s="53" t="s">
        <v>188</v>
      </c>
      <c r="E22" s="53" t="s">
        <v>189</v>
      </c>
      <c r="F22" s="53" t="s">
        <v>180</v>
      </c>
      <c r="G22" s="53" t="s">
        <v>190</v>
      </c>
      <c r="H22">
        <v>4</v>
      </c>
      <c r="I22">
        <f t="shared" si="4"/>
        <v>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1:34">
      <c r="A23" s="52">
        <v>1265</v>
      </c>
      <c r="B23">
        <v>20</v>
      </c>
      <c r="C23">
        <v>2010</v>
      </c>
      <c r="D23" s="53" t="s">
        <v>188</v>
      </c>
      <c r="E23" s="53" t="s">
        <v>189</v>
      </c>
      <c r="F23" s="53" t="s">
        <v>180</v>
      </c>
      <c r="G23" s="53" t="s">
        <v>190</v>
      </c>
      <c r="H23">
        <v>2</v>
      </c>
      <c r="I23">
        <f t="shared" si="4"/>
        <v>20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</row>
    <row r="24" spans="1:34">
      <c r="A24" s="52">
        <v>1300</v>
      </c>
      <c r="B24">
        <v>24</v>
      </c>
      <c r="C24">
        <v>2007</v>
      </c>
      <c r="D24" s="53" t="s">
        <v>188</v>
      </c>
      <c r="E24" s="53" t="s">
        <v>189</v>
      </c>
      <c r="F24" s="53" t="s">
        <v>180</v>
      </c>
      <c r="G24" s="53" t="s">
        <v>190</v>
      </c>
      <c r="H24">
        <v>4</v>
      </c>
      <c r="I24">
        <f t="shared" si="4"/>
        <v>24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  <row r="25" spans="1:34">
      <c r="A25" s="52">
        <v>1315</v>
      </c>
      <c r="B25">
        <v>64</v>
      </c>
      <c r="C25">
        <v>2007</v>
      </c>
      <c r="D25" s="53" t="s">
        <v>188</v>
      </c>
      <c r="E25" s="53" t="s">
        <v>189</v>
      </c>
      <c r="F25" s="53" t="s">
        <v>180</v>
      </c>
      <c r="G25" s="53" t="s">
        <v>190</v>
      </c>
      <c r="H25">
        <v>6</v>
      </c>
      <c r="I25">
        <f t="shared" si="4"/>
        <v>64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</row>
    <row r="26" spans="1:34">
      <c r="A26" s="52">
        <v>1320</v>
      </c>
      <c r="B26">
        <v>20</v>
      </c>
      <c r="C26">
        <v>2010</v>
      </c>
      <c r="D26" s="53" t="s">
        <v>188</v>
      </c>
      <c r="E26" s="53" t="s">
        <v>189</v>
      </c>
      <c r="F26" s="53" t="s">
        <v>180</v>
      </c>
      <c r="G26" s="53" t="s">
        <v>190</v>
      </c>
      <c r="H26">
        <v>4</v>
      </c>
      <c r="I26">
        <f t="shared" si="4"/>
        <v>20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1:34">
      <c r="A27" s="52">
        <v>1330</v>
      </c>
      <c r="B27">
        <v>34</v>
      </c>
      <c r="C27">
        <v>2007</v>
      </c>
      <c r="D27" s="53" t="s">
        <v>188</v>
      </c>
      <c r="E27" s="53" t="s">
        <v>189</v>
      </c>
      <c r="F27" s="53" t="s">
        <v>180</v>
      </c>
      <c r="G27" s="53" t="s">
        <v>190</v>
      </c>
      <c r="H27">
        <v>4</v>
      </c>
      <c r="I27">
        <f t="shared" si="4"/>
        <v>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</row>
    <row r="28" spans="1:34">
      <c r="A28" s="52">
        <v>1402</v>
      </c>
      <c r="B28">
        <v>36</v>
      </c>
      <c r="C28">
        <v>2010</v>
      </c>
      <c r="D28" s="53" t="s">
        <v>188</v>
      </c>
      <c r="E28" s="53" t="s">
        <v>189</v>
      </c>
      <c r="F28" s="53" t="s">
        <v>180</v>
      </c>
      <c r="G28" s="53" t="s">
        <v>190</v>
      </c>
      <c r="H28">
        <v>6</v>
      </c>
      <c r="I28">
        <f t="shared" si="4"/>
        <v>36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34">
      <c r="A29" s="52">
        <v>1450</v>
      </c>
      <c r="B29">
        <v>22</v>
      </c>
      <c r="C29">
        <v>2007</v>
      </c>
      <c r="D29" s="53" t="s">
        <v>188</v>
      </c>
      <c r="E29" s="53" t="s">
        <v>189</v>
      </c>
      <c r="F29" s="53" t="s">
        <v>180</v>
      </c>
      <c r="G29" s="53" t="s">
        <v>190</v>
      </c>
      <c r="H29">
        <v>4</v>
      </c>
      <c r="I29">
        <f t="shared" si="4"/>
        <v>22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1:34">
      <c r="A30" s="52">
        <v>1500</v>
      </c>
      <c r="B30">
        <v>30</v>
      </c>
      <c r="C30">
        <v>2010</v>
      </c>
      <c r="D30" s="53" t="s">
        <v>188</v>
      </c>
      <c r="E30" s="53" t="s">
        <v>189</v>
      </c>
      <c r="F30" s="53" t="s">
        <v>180</v>
      </c>
      <c r="G30" s="53" t="s">
        <v>190</v>
      </c>
      <c r="H30">
        <v>6</v>
      </c>
      <c r="I30">
        <f t="shared" si="4"/>
        <v>30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1:34">
      <c r="A31" s="52">
        <v>1501</v>
      </c>
      <c r="B31">
        <v>22</v>
      </c>
      <c r="C31">
        <v>2010</v>
      </c>
      <c r="D31" s="53" t="s">
        <v>188</v>
      </c>
      <c r="E31" s="53" t="s">
        <v>189</v>
      </c>
      <c r="F31" s="53" t="s">
        <v>180</v>
      </c>
      <c r="G31" s="53" t="s">
        <v>190</v>
      </c>
      <c r="H31">
        <v>4</v>
      </c>
      <c r="I31">
        <f t="shared" si="4"/>
        <v>22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1:34">
      <c r="A32" s="52">
        <v>1505</v>
      </c>
      <c r="B32">
        <v>20</v>
      </c>
      <c r="C32">
        <v>2010</v>
      </c>
      <c r="D32" s="53" t="s">
        <v>188</v>
      </c>
      <c r="E32" s="53" t="s">
        <v>189</v>
      </c>
      <c r="F32" s="53" t="s">
        <v>180</v>
      </c>
      <c r="G32" s="53" t="s">
        <v>190</v>
      </c>
      <c r="H32">
        <v>2</v>
      </c>
      <c r="I32">
        <f t="shared" si="4"/>
        <v>20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>
      <c r="A33" s="52">
        <v>1510</v>
      </c>
      <c r="B33">
        <v>22</v>
      </c>
      <c r="C33">
        <v>2010</v>
      </c>
      <c r="D33" s="53" t="s">
        <v>188</v>
      </c>
      <c r="E33" s="53" t="s">
        <v>189</v>
      </c>
      <c r="F33" s="53" t="s">
        <v>180</v>
      </c>
      <c r="G33" s="53" t="s">
        <v>190</v>
      </c>
      <c r="H33">
        <v>2</v>
      </c>
      <c r="I33">
        <f t="shared" si="4"/>
        <v>22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</row>
    <row r="34" spans="1:15">
      <c r="A34" s="52">
        <v>1520</v>
      </c>
      <c r="B34">
        <v>18</v>
      </c>
      <c r="C34">
        <v>2010</v>
      </c>
      <c r="D34" s="53" t="s">
        <v>188</v>
      </c>
      <c r="E34" s="53" t="s">
        <v>189</v>
      </c>
      <c r="F34" s="53" t="s">
        <v>180</v>
      </c>
      <c r="G34" s="53" t="s">
        <v>190</v>
      </c>
      <c r="H34">
        <v>4</v>
      </c>
      <c r="I34">
        <f t="shared" si="4"/>
        <v>18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</row>
    <row r="35" spans="1:15">
      <c r="A35" s="52">
        <v>1530</v>
      </c>
      <c r="B35">
        <v>28</v>
      </c>
      <c r="C35">
        <v>2010</v>
      </c>
      <c r="D35" s="53" t="s">
        <v>188</v>
      </c>
      <c r="E35" s="53" t="s">
        <v>189</v>
      </c>
      <c r="F35" s="53" t="s">
        <v>180</v>
      </c>
      <c r="G35" s="53" t="s">
        <v>190</v>
      </c>
      <c r="H35">
        <v>4</v>
      </c>
      <c r="I35">
        <f t="shared" si="4"/>
        <v>28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</row>
    <row r="36" spans="1:15">
      <c r="A36" s="52">
        <v>1540</v>
      </c>
      <c r="B36">
        <v>56</v>
      </c>
      <c r="C36">
        <v>2010</v>
      </c>
      <c r="D36" s="53" t="s">
        <v>188</v>
      </c>
      <c r="E36" s="53" t="s">
        <v>189</v>
      </c>
      <c r="F36" s="53" t="s">
        <v>180</v>
      </c>
      <c r="G36" s="53" t="s">
        <v>190</v>
      </c>
      <c r="H36">
        <v>4</v>
      </c>
      <c r="I36">
        <f t="shared" si="4"/>
        <v>56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</row>
    <row r="37" spans="1:15">
      <c r="A37" s="52">
        <v>1550</v>
      </c>
      <c r="B37">
        <v>38</v>
      </c>
      <c r="C37">
        <v>2010</v>
      </c>
      <c r="D37" s="53" t="s">
        <v>188</v>
      </c>
      <c r="E37" s="53" t="s">
        <v>189</v>
      </c>
      <c r="F37" s="53" t="s">
        <v>180</v>
      </c>
      <c r="G37" s="53" t="s">
        <v>190</v>
      </c>
      <c r="H37">
        <v>4</v>
      </c>
      <c r="I37">
        <f t="shared" si="4"/>
        <v>38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</row>
    <row r="38" spans="1:15">
      <c r="A38" s="52">
        <v>1560</v>
      </c>
      <c r="B38">
        <v>22</v>
      </c>
      <c r="C38">
        <v>2010</v>
      </c>
      <c r="D38" s="53" t="s">
        <v>188</v>
      </c>
      <c r="E38" s="53" t="s">
        <v>189</v>
      </c>
      <c r="F38" s="53" t="s">
        <v>180</v>
      </c>
      <c r="G38" s="53" t="s">
        <v>190</v>
      </c>
      <c r="H38">
        <v>2</v>
      </c>
      <c r="I38">
        <f t="shared" si="4"/>
        <v>22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1:15">
      <c r="A39" s="52">
        <v>1570</v>
      </c>
      <c r="B39">
        <v>28</v>
      </c>
      <c r="C39">
        <v>2010</v>
      </c>
      <c r="D39" s="53" t="s">
        <v>188</v>
      </c>
      <c r="E39" s="53" t="s">
        <v>189</v>
      </c>
      <c r="F39" s="53" t="s">
        <v>180</v>
      </c>
      <c r="G39" s="53" t="s">
        <v>190</v>
      </c>
      <c r="H39">
        <v>4</v>
      </c>
      <c r="I39">
        <f t="shared" si="4"/>
        <v>28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>
      <c r="A40" s="52">
        <v>1580</v>
      </c>
      <c r="B40">
        <v>28</v>
      </c>
      <c r="C40">
        <v>2010</v>
      </c>
      <c r="D40" s="53" t="s">
        <v>188</v>
      </c>
      <c r="E40" s="53" t="s">
        <v>189</v>
      </c>
      <c r="F40" s="53" t="s">
        <v>180</v>
      </c>
      <c r="G40" s="53" t="s">
        <v>190</v>
      </c>
      <c r="H40">
        <v>4</v>
      </c>
      <c r="I40">
        <f t="shared" si="4"/>
        <v>28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>
      <c r="A41" s="52">
        <v>1600</v>
      </c>
      <c r="B41">
        <v>70</v>
      </c>
      <c r="C41">
        <v>2010</v>
      </c>
      <c r="D41" s="53" t="s">
        <v>188</v>
      </c>
      <c r="E41" s="53" t="s">
        <v>189</v>
      </c>
      <c r="F41" s="53" t="s">
        <v>180</v>
      </c>
      <c r="G41" s="53" t="s">
        <v>190</v>
      </c>
      <c r="H41">
        <v>12</v>
      </c>
      <c r="I41">
        <f t="shared" si="4"/>
        <v>70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</row>
    <row r="42" spans="1:15">
      <c r="A42" s="52">
        <v>1610</v>
      </c>
      <c r="B42">
        <v>16</v>
      </c>
      <c r="C42">
        <v>2010</v>
      </c>
      <c r="D42" s="53" t="s">
        <v>188</v>
      </c>
      <c r="E42">
        <v>2012</v>
      </c>
      <c r="F42" s="53" t="s">
        <v>180</v>
      </c>
      <c r="G42" s="53" t="s">
        <v>190</v>
      </c>
      <c r="H42">
        <v>2</v>
      </c>
      <c r="I42">
        <f t="shared" si="4"/>
        <v>16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</row>
    <row r="43" spans="1:15">
      <c r="A43" s="52">
        <v>1620</v>
      </c>
      <c r="B43">
        <v>32</v>
      </c>
      <c r="C43">
        <v>2010</v>
      </c>
      <c r="D43" s="53" t="s">
        <v>188</v>
      </c>
      <c r="E43" s="53" t="s">
        <v>189</v>
      </c>
      <c r="F43" s="53" t="s">
        <v>180</v>
      </c>
      <c r="G43" s="53" t="s">
        <v>190</v>
      </c>
      <c r="H43">
        <v>4</v>
      </c>
      <c r="I43">
        <f t="shared" si="4"/>
        <v>32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5">
      <c r="A44" s="52">
        <v>1700</v>
      </c>
      <c r="B44">
        <v>40</v>
      </c>
      <c r="C44">
        <v>2010</v>
      </c>
      <c r="D44" s="53" t="s">
        <v>188</v>
      </c>
      <c r="E44" s="53" t="s">
        <v>189</v>
      </c>
      <c r="F44" s="53" t="s">
        <v>180</v>
      </c>
      <c r="G44" s="53" t="s">
        <v>190</v>
      </c>
      <c r="H44">
        <v>4</v>
      </c>
      <c r="I44">
        <f t="shared" si="4"/>
        <v>40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</row>
    <row r="45" spans="1:15">
      <c r="A45" s="52">
        <v>1705</v>
      </c>
      <c r="B45">
        <v>38</v>
      </c>
      <c r="C45">
        <v>2010</v>
      </c>
      <c r="D45" s="53" t="s">
        <v>188</v>
      </c>
      <c r="E45" s="53" t="s">
        <v>189</v>
      </c>
      <c r="F45" s="53" t="s">
        <v>180</v>
      </c>
      <c r="G45" s="53" t="s">
        <v>190</v>
      </c>
      <c r="H45">
        <v>4</v>
      </c>
      <c r="I45">
        <f t="shared" si="4"/>
        <v>38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</row>
    <row r="46" spans="1:15">
      <c r="A46" s="52">
        <v>1706</v>
      </c>
      <c r="B46">
        <v>22</v>
      </c>
      <c r="C46">
        <v>2010</v>
      </c>
      <c r="D46" s="53" t="s">
        <v>188</v>
      </c>
      <c r="E46" s="53" t="s">
        <v>189</v>
      </c>
      <c r="F46" s="53" t="s">
        <v>180</v>
      </c>
      <c r="G46" s="53" t="s">
        <v>190</v>
      </c>
      <c r="H46">
        <v>4</v>
      </c>
      <c r="I46">
        <f t="shared" si="4"/>
        <v>22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</row>
    <row r="47" spans="1:15">
      <c r="A47" s="52">
        <v>1710</v>
      </c>
      <c r="B47">
        <v>28</v>
      </c>
      <c r="C47">
        <v>2010</v>
      </c>
      <c r="D47" s="53" t="s">
        <v>188</v>
      </c>
      <c r="E47" s="53" t="s">
        <v>189</v>
      </c>
      <c r="F47" s="53" t="s">
        <v>180</v>
      </c>
      <c r="G47" s="53" t="s">
        <v>190</v>
      </c>
      <c r="H47">
        <v>2</v>
      </c>
      <c r="I47">
        <f t="shared" si="4"/>
        <v>28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</row>
    <row r="48" spans="1:15">
      <c r="A48" s="52">
        <v>1720</v>
      </c>
      <c r="B48">
        <v>16</v>
      </c>
      <c r="C48">
        <v>2010</v>
      </c>
      <c r="D48" s="53" t="s">
        <v>188</v>
      </c>
      <c r="E48">
        <v>2012</v>
      </c>
      <c r="F48" s="53" t="s">
        <v>180</v>
      </c>
      <c r="G48" s="53" t="s">
        <v>190</v>
      </c>
      <c r="H48">
        <v>2</v>
      </c>
      <c r="I48">
        <f t="shared" si="4"/>
        <v>16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</row>
    <row r="49" spans="1:15">
      <c r="A49" s="52">
        <v>1800</v>
      </c>
      <c r="B49">
        <v>26</v>
      </c>
      <c r="C49">
        <v>2007</v>
      </c>
      <c r="D49" s="53" t="s">
        <v>188</v>
      </c>
      <c r="E49" s="53" t="s">
        <v>189</v>
      </c>
      <c r="F49" s="53" t="s">
        <v>180</v>
      </c>
      <c r="G49" s="53" t="s">
        <v>190</v>
      </c>
      <c r="H49">
        <v>4</v>
      </c>
      <c r="I49">
        <f t="shared" si="4"/>
        <v>26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</row>
    <row r="50" spans="1:15">
      <c r="A50" s="52">
        <v>1805</v>
      </c>
      <c r="B50">
        <v>28</v>
      </c>
      <c r="C50">
        <v>2007</v>
      </c>
      <c r="D50" s="53" t="s">
        <v>188</v>
      </c>
      <c r="E50" s="53" t="s">
        <v>189</v>
      </c>
      <c r="F50" s="53" t="s">
        <v>180</v>
      </c>
      <c r="G50" s="53" t="s">
        <v>190</v>
      </c>
      <c r="H50">
        <v>4</v>
      </c>
      <c r="I50">
        <f t="shared" si="4"/>
        <v>28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1:15">
      <c r="A51" s="52">
        <v>1810</v>
      </c>
      <c r="B51">
        <v>34</v>
      </c>
      <c r="C51">
        <v>2007</v>
      </c>
      <c r="D51" s="53" t="s">
        <v>188</v>
      </c>
      <c r="E51" s="53" t="s">
        <v>189</v>
      </c>
      <c r="F51" s="53" t="s">
        <v>180</v>
      </c>
      <c r="G51" s="53" t="s">
        <v>190</v>
      </c>
      <c r="H51">
        <v>2</v>
      </c>
      <c r="I51">
        <f t="shared" si="4"/>
        <v>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>
      <c r="A52" s="52">
        <v>3000</v>
      </c>
      <c r="B52">
        <v>76</v>
      </c>
      <c r="C52">
        <v>2004</v>
      </c>
      <c r="D52" s="53">
        <v>5</v>
      </c>
      <c r="E52">
        <v>2014</v>
      </c>
      <c r="F52" s="53" t="s">
        <v>180</v>
      </c>
      <c r="G52" s="53" t="s">
        <v>203</v>
      </c>
      <c r="I52">
        <f t="shared" si="4"/>
        <v>76</v>
      </c>
      <c r="J52">
        <f t="shared" si="5"/>
        <v>5</v>
      </c>
      <c r="K52">
        <f t="shared" si="2"/>
        <v>2014</v>
      </c>
      <c r="L52">
        <f t="shared" si="6"/>
        <v>2019</v>
      </c>
      <c r="M52">
        <f t="shared" si="7"/>
        <v>2024</v>
      </c>
      <c r="N52">
        <f t="shared" si="8"/>
        <v>2029</v>
      </c>
      <c r="O52">
        <f t="shared" si="9"/>
        <v>2034</v>
      </c>
    </row>
    <row r="53" spans="1:15">
      <c r="A53" s="52">
        <v>3100</v>
      </c>
      <c r="B53">
        <v>9</v>
      </c>
      <c r="C53">
        <v>2010</v>
      </c>
      <c r="D53" s="53">
        <v>5</v>
      </c>
      <c r="E53">
        <v>2014</v>
      </c>
      <c r="F53" s="53" t="s">
        <v>180</v>
      </c>
      <c r="G53" s="53" t="s">
        <v>203</v>
      </c>
      <c r="I53">
        <f t="shared" si="4"/>
        <v>9</v>
      </c>
      <c r="J53">
        <f t="shared" si="5"/>
        <v>5</v>
      </c>
      <c r="K53">
        <f t="shared" si="2"/>
        <v>2014</v>
      </c>
      <c r="L53">
        <f t="shared" si="6"/>
        <v>2019</v>
      </c>
      <c r="M53">
        <f t="shared" si="7"/>
        <v>2024</v>
      </c>
      <c r="N53">
        <f t="shared" si="8"/>
        <v>2029</v>
      </c>
      <c r="O53">
        <f t="shared" si="9"/>
        <v>2034</v>
      </c>
    </row>
    <row r="54" spans="1:15">
      <c r="A54" s="52">
        <v>4000</v>
      </c>
      <c r="B54">
        <v>6</v>
      </c>
      <c r="C54">
        <v>2010</v>
      </c>
      <c r="D54" s="53">
        <v>5</v>
      </c>
      <c r="E54">
        <v>2016</v>
      </c>
      <c r="F54" s="53" t="s">
        <v>180</v>
      </c>
      <c r="G54" s="53" t="s">
        <v>204</v>
      </c>
      <c r="I54">
        <f t="shared" si="4"/>
        <v>6</v>
      </c>
      <c r="J54">
        <f t="shared" si="5"/>
        <v>5</v>
      </c>
      <c r="K54">
        <f t="shared" si="2"/>
        <v>2016</v>
      </c>
      <c r="L54">
        <f t="shared" si="6"/>
        <v>2021</v>
      </c>
      <c r="M54">
        <f t="shared" si="7"/>
        <v>2026</v>
      </c>
      <c r="N54">
        <f t="shared" si="8"/>
        <v>2031</v>
      </c>
      <c r="O54">
        <f t="shared" si="9"/>
        <v>2036</v>
      </c>
    </row>
    <row r="55" spans="1:15">
      <c r="A55" s="52">
        <v>4100</v>
      </c>
      <c r="B55">
        <v>70</v>
      </c>
      <c r="C55">
        <v>2010</v>
      </c>
      <c r="D55" s="53">
        <v>5</v>
      </c>
      <c r="E55">
        <v>2016</v>
      </c>
      <c r="F55" s="53" t="s">
        <v>180</v>
      </c>
      <c r="G55" s="53" t="s">
        <v>204</v>
      </c>
      <c r="I55">
        <f t="shared" si="4"/>
        <v>70</v>
      </c>
      <c r="J55">
        <f t="shared" si="5"/>
        <v>5</v>
      </c>
      <c r="K55">
        <f t="shared" si="2"/>
        <v>2016</v>
      </c>
      <c r="L55">
        <f t="shared" si="6"/>
        <v>2021</v>
      </c>
      <c r="M55">
        <f t="shared" si="7"/>
        <v>2026</v>
      </c>
      <c r="N55">
        <f t="shared" si="8"/>
        <v>2031</v>
      </c>
      <c r="O55">
        <f t="shared" si="9"/>
        <v>2036</v>
      </c>
    </row>
    <row r="56" spans="1:15">
      <c r="A56" s="52">
        <v>4200</v>
      </c>
      <c r="B56">
        <v>73</v>
      </c>
      <c r="C56">
        <v>2010</v>
      </c>
      <c r="D56" s="53">
        <v>5</v>
      </c>
      <c r="E56">
        <v>2016</v>
      </c>
      <c r="F56" s="53" t="s">
        <v>180</v>
      </c>
      <c r="G56" s="53" t="s">
        <v>204</v>
      </c>
      <c r="I56">
        <f t="shared" si="4"/>
        <v>73</v>
      </c>
      <c r="J56">
        <f t="shared" si="5"/>
        <v>5</v>
      </c>
      <c r="K56">
        <f t="shared" si="2"/>
        <v>2016</v>
      </c>
      <c r="L56">
        <f t="shared" si="6"/>
        <v>2021</v>
      </c>
      <c r="M56">
        <f t="shared" si="7"/>
        <v>2026</v>
      </c>
      <c r="N56">
        <f t="shared" si="8"/>
        <v>2031</v>
      </c>
      <c r="O56">
        <f t="shared" si="9"/>
        <v>2036</v>
      </c>
    </row>
    <row r="57" spans="1:15">
      <c r="A57" s="52">
        <v>5000</v>
      </c>
      <c r="B57">
        <v>16</v>
      </c>
      <c r="C57">
        <v>2004</v>
      </c>
      <c r="D57" s="53">
        <v>5</v>
      </c>
      <c r="E57" s="53">
        <v>2013</v>
      </c>
      <c r="F57" s="53" t="s">
        <v>205</v>
      </c>
      <c r="G57" s="53" t="s">
        <v>206</v>
      </c>
      <c r="I57">
        <f t="shared" si="4"/>
        <v>16</v>
      </c>
      <c r="J57">
        <f t="shared" si="5"/>
        <v>5</v>
      </c>
      <c r="K57">
        <f t="shared" si="2"/>
        <v>2013</v>
      </c>
      <c r="L57">
        <f t="shared" si="6"/>
        <v>2018</v>
      </c>
      <c r="M57">
        <f t="shared" si="7"/>
        <v>2023</v>
      </c>
      <c r="N57">
        <f t="shared" si="8"/>
        <v>2028</v>
      </c>
      <c r="O57">
        <f t="shared" si="9"/>
        <v>2033</v>
      </c>
    </row>
    <row r="58" spans="1:15">
      <c r="A58" s="52">
        <v>5010</v>
      </c>
      <c r="B58">
        <v>29</v>
      </c>
      <c r="C58">
        <v>2004</v>
      </c>
      <c r="D58" s="53">
        <v>5</v>
      </c>
      <c r="E58" s="53">
        <v>2013</v>
      </c>
      <c r="F58" s="53" t="s">
        <v>205</v>
      </c>
      <c r="G58" s="53" t="s">
        <v>206</v>
      </c>
      <c r="I58">
        <f t="shared" si="4"/>
        <v>29</v>
      </c>
      <c r="J58">
        <f t="shared" si="5"/>
        <v>5</v>
      </c>
      <c r="K58">
        <f t="shared" si="2"/>
        <v>2013</v>
      </c>
      <c r="L58">
        <f t="shared" si="6"/>
        <v>2018</v>
      </c>
      <c r="M58">
        <f t="shared" si="7"/>
        <v>2023</v>
      </c>
      <c r="N58">
        <f t="shared" si="8"/>
        <v>2028</v>
      </c>
      <c r="O58">
        <f t="shared" si="9"/>
        <v>2033</v>
      </c>
    </row>
    <row r="59" spans="1:15">
      <c r="A59" s="52">
        <v>5110</v>
      </c>
      <c r="B59">
        <v>70</v>
      </c>
      <c r="C59">
        <v>2001</v>
      </c>
      <c r="D59" s="53">
        <v>5</v>
      </c>
      <c r="E59" s="53">
        <v>2013</v>
      </c>
      <c r="F59" s="53" t="s">
        <v>205</v>
      </c>
      <c r="G59" s="53" t="s">
        <v>207</v>
      </c>
      <c r="I59">
        <f t="shared" si="4"/>
        <v>70</v>
      </c>
      <c r="J59">
        <f t="shared" si="5"/>
        <v>5</v>
      </c>
      <c r="K59">
        <f t="shared" si="2"/>
        <v>2013</v>
      </c>
      <c r="L59">
        <f t="shared" si="6"/>
        <v>2018</v>
      </c>
      <c r="M59">
        <f t="shared" si="7"/>
        <v>2023</v>
      </c>
      <c r="N59">
        <f t="shared" si="8"/>
        <v>2028</v>
      </c>
      <c r="O59">
        <f t="shared" si="9"/>
        <v>2033</v>
      </c>
    </row>
    <row r="60" spans="1:15">
      <c r="A60" s="52">
        <v>5120</v>
      </c>
      <c r="B60">
        <v>28</v>
      </c>
      <c r="C60">
        <v>2004</v>
      </c>
      <c r="D60">
        <v>5</v>
      </c>
      <c r="E60" s="53">
        <v>2013</v>
      </c>
      <c r="F60" s="53" t="s">
        <v>205</v>
      </c>
      <c r="G60" s="53" t="s">
        <v>207</v>
      </c>
      <c r="I60">
        <f t="shared" si="4"/>
        <v>28</v>
      </c>
      <c r="J60">
        <f t="shared" si="5"/>
        <v>5</v>
      </c>
      <c r="K60">
        <f t="shared" si="2"/>
        <v>2013</v>
      </c>
      <c r="L60">
        <f t="shared" si="6"/>
        <v>2018</v>
      </c>
      <c r="M60">
        <f t="shared" si="7"/>
        <v>2023</v>
      </c>
      <c r="N60">
        <f t="shared" si="8"/>
        <v>2028</v>
      </c>
      <c r="O60">
        <f t="shared" si="9"/>
        <v>2033</v>
      </c>
    </row>
    <row r="61" spans="1:15">
      <c r="A61" s="52">
        <v>5130</v>
      </c>
      <c r="B61">
        <v>56</v>
      </c>
      <c r="C61">
        <v>2004</v>
      </c>
      <c r="D61">
        <v>5</v>
      </c>
      <c r="E61" s="53">
        <v>2013</v>
      </c>
      <c r="F61" s="53" t="s">
        <v>205</v>
      </c>
      <c r="G61" s="53" t="s">
        <v>207</v>
      </c>
      <c r="I61">
        <f t="shared" si="4"/>
        <v>56</v>
      </c>
      <c r="J61">
        <f t="shared" si="5"/>
        <v>5</v>
      </c>
      <c r="K61">
        <f t="shared" si="2"/>
        <v>2013</v>
      </c>
      <c r="L61">
        <f t="shared" si="6"/>
        <v>2018</v>
      </c>
      <c r="M61">
        <f t="shared" si="7"/>
        <v>2023</v>
      </c>
      <c r="N61">
        <f t="shared" si="8"/>
        <v>2028</v>
      </c>
      <c r="O61">
        <f t="shared" si="9"/>
        <v>2033</v>
      </c>
    </row>
    <row r="62" spans="1:15">
      <c r="A62" s="52">
        <v>5140</v>
      </c>
      <c r="B62">
        <v>30</v>
      </c>
      <c r="C62">
        <v>1998</v>
      </c>
      <c r="D62">
        <v>5</v>
      </c>
      <c r="E62" s="53">
        <v>2013</v>
      </c>
      <c r="F62" s="53" t="s">
        <v>205</v>
      </c>
      <c r="G62" s="53" t="s">
        <v>207</v>
      </c>
      <c r="I62">
        <f t="shared" si="4"/>
        <v>30</v>
      </c>
      <c r="J62">
        <f t="shared" si="5"/>
        <v>5</v>
      </c>
      <c r="K62">
        <f t="shared" si="2"/>
        <v>2013</v>
      </c>
      <c r="L62">
        <f t="shared" si="6"/>
        <v>2018</v>
      </c>
      <c r="M62">
        <f t="shared" si="7"/>
        <v>2023</v>
      </c>
      <c r="N62">
        <f t="shared" si="8"/>
        <v>2028</v>
      </c>
      <c r="O62">
        <f t="shared" si="9"/>
        <v>2033</v>
      </c>
    </row>
    <row r="63" spans="1:15">
      <c r="A63" s="52">
        <v>5210</v>
      </c>
      <c r="B63">
        <v>56</v>
      </c>
      <c r="C63">
        <v>1998</v>
      </c>
      <c r="D63">
        <v>5</v>
      </c>
      <c r="E63" s="53">
        <v>2013</v>
      </c>
      <c r="F63" s="53" t="s">
        <v>205</v>
      </c>
      <c r="G63" s="53" t="s">
        <v>206</v>
      </c>
      <c r="I63">
        <f t="shared" si="4"/>
        <v>56</v>
      </c>
      <c r="J63">
        <f t="shared" si="5"/>
        <v>5</v>
      </c>
      <c r="K63">
        <f t="shared" si="2"/>
        <v>2013</v>
      </c>
      <c r="L63">
        <f t="shared" si="6"/>
        <v>2018</v>
      </c>
      <c r="M63">
        <f t="shared" si="7"/>
        <v>2023</v>
      </c>
      <c r="N63">
        <f t="shared" si="8"/>
        <v>2028</v>
      </c>
      <c r="O63">
        <f t="shared" si="9"/>
        <v>2033</v>
      </c>
    </row>
    <row r="64" spans="1:15">
      <c r="A64" s="52">
        <v>5220</v>
      </c>
      <c r="B64">
        <v>54</v>
      </c>
      <c r="C64">
        <v>2007</v>
      </c>
      <c r="D64">
        <v>5</v>
      </c>
      <c r="E64" s="53">
        <v>2013</v>
      </c>
      <c r="F64" s="53" t="s">
        <v>205</v>
      </c>
      <c r="G64" s="53" t="s">
        <v>206</v>
      </c>
      <c r="I64">
        <f t="shared" si="4"/>
        <v>54</v>
      </c>
      <c r="J64">
        <f t="shared" si="5"/>
        <v>5</v>
      </c>
      <c r="K64">
        <f t="shared" si="2"/>
        <v>2013</v>
      </c>
      <c r="L64">
        <f t="shared" si="6"/>
        <v>2018</v>
      </c>
      <c r="M64">
        <f t="shared" si="7"/>
        <v>2023</v>
      </c>
      <c r="N64">
        <f t="shared" si="8"/>
        <v>2028</v>
      </c>
      <c r="O64">
        <f t="shared" si="9"/>
        <v>2033</v>
      </c>
    </row>
    <row r="65" spans="1:15">
      <c r="A65" s="52">
        <v>5230</v>
      </c>
      <c r="B65">
        <v>31</v>
      </c>
      <c r="C65">
        <v>2001</v>
      </c>
      <c r="D65">
        <v>5</v>
      </c>
      <c r="E65" s="53">
        <v>2013</v>
      </c>
      <c r="F65" s="53" t="s">
        <v>205</v>
      </c>
      <c r="G65" s="53" t="s">
        <v>206</v>
      </c>
      <c r="I65">
        <f t="shared" si="4"/>
        <v>31</v>
      </c>
      <c r="J65">
        <f t="shared" si="5"/>
        <v>5</v>
      </c>
      <c r="K65">
        <f t="shared" si="2"/>
        <v>2013</v>
      </c>
      <c r="L65">
        <f t="shared" si="6"/>
        <v>2018</v>
      </c>
      <c r="M65">
        <f t="shared" si="7"/>
        <v>2023</v>
      </c>
      <c r="N65">
        <f t="shared" si="8"/>
        <v>2028</v>
      </c>
      <c r="O65">
        <f t="shared" si="9"/>
        <v>2033</v>
      </c>
    </row>
    <row r="66" spans="1:15">
      <c r="A66" s="52">
        <v>5240</v>
      </c>
      <c r="B66">
        <v>28</v>
      </c>
      <c r="C66">
        <v>2004</v>
      </c>
      <c r="D66">
        <v>5</v>
      </c>
      <c r="E66" s="53">
        <v>2013</v>
      </c>
      <c r="F66" s="53" t="s">
        <v>205</v>
      </c>
      <c r="G66" s="53" t="s">
        <v>206</v>
      </c>
      <c r="I66">
        <f t="shared" si="4"/>
        <v>28</v>
      </c>
      <c r="J66">
        <f t="shared" si="5"/>
        <v>5</v>
      </c>
      <c r="K66">
        <f t="shared" si="2"/>
        <v>2013</v>
      </c>
      <c r="L66">
        <f t="shared" si="6"/>
        <v>2018</v>
      </c>
      <c r="M66">
        <f t="shared" si="7"/>
        <v>2023</v>
      </c>
      <c r="N66">
        <f t="shared" si="8"/>
        <v>2028</v>
      </c>
      <c r="O66">
        <f t="shared" si="9"/>
        <v>2033</v>
      </c>
    </row>
    <row r="67" spans="1:15">
      <c r="A67" s="52">
        <v>5310</v>
      </c>
      <c r="B67">
        <v>103</v>
      </c>
      <c r="C67">
        <v>0</v>
      </c>
      <c r="D67">
        <v>5</v>
      </c>
      <c r="E67" s="53">
        <v>2013</v>
      </c>
      <c r="F67" s="53" t="s">
        <v>205</v>
      </c>
      <c r="G67" s="53" t="s">
        <v>206</v>
      </c>
      <c r="I67">
        <f t="shared" si="4"/>
        <v>103</v>
      </c>
      <c r="J67">
        <f t="shared" si="5"/>
        <v>5</v>
      </c>
      <c r="K67">
        <f t="shared" si="5"/>
        <v>2013</v>
      </c>
      <c r="L67">
        <f t="shared" si="6"/>
        <v>2018</v>
      </c>
      <c r="M67">
        <f t="shared" si="7"/>
        <v>2023</v>
      </c>
      <c r="N67">
        <f t="shared" si="8"/>
        <v>2028</v>
      </c>
      <c r="O67">
        <f t="shared" si="9"/>
        <v>2033</v>
      </c>
    </row>
    <row r="68" spans="1:15">
      <c r="A68" s="52">
        <v>5410</v>
      </c>
      <c r="B68">
        <v>50</v>
      </c>
      <c r="C68">
        <v>0</v>
      </c>
      <c r="D68">
        <v>5</v>
      </c>
      <c r="E68" s="53">
        <v>2016</v>
      </c>
      <c r="F68" s="53" t="s">
        <v>205</v>
      </c>
      <c r="G68" s="53" t="s">
        <v>206</v>
      </c>
      <c r="I68">
        <f t="shared" ref="I68:I92" si="24">B68</f>
        <v>50</v>
      </c>
      <c r="J68">
        <f t="shared" ref="J68:K92" si="25">D68</f>
        <v>5</v>
      </c>
      <c r="K68">
        <f t="shared" si="25"/>
        <v>2016</v>
      </c>
      <c r="L68">
        <f t="shared" ref="L68:L92" si="26">K68+J68</f>
        <v>2021</v>
      </c>
      <c r="M68">
        <f t="shared" ref="M68:M92" si="27">L68+J68</f>
        <v>2026</v>
      </c>
      <c r="N68">
        <f t="shared" ref="N68:N92" si="28">M68+J68</f>
        <v>2031</v>
      </c>
      <c r="O68">
        <f t="shared" ref="O68:O92" si="29">N68+J68</f>
        <v>2036</v>
      </c>
    </row>
    <row r="69" spans="1:15">
      <c r="A69" s="52">
        <v>5411</v>
      </c>
      <c r="B69">
        <v>33</v>
      </c>
      <c r="C69">
        <v>0</v>
      </c>
      <c r="D69">
        <v>5</v>
      </c>
      <c r="E69" s="53">
        <v>2016</v>
      </c>
      <c r="F69" s="53" t="s">
        <v>205</v>
      </c>
      <c r="G69" s="53" t="s">
        <v>206</v>
      </c>
      <c r="I69">
        <f t="shared" si="24"/>
        <v>33</v>
      </c>
      <c r="J69">
        <f t="shared" si="25"/>
        <v>5</v>
      </c>
      <c r="K69">
        <f t="shared" si="25"/>
        <v>2016</v>
      </c>
      <c r="L69">
        <f t="shared" si="26"/>
        <v>2021</v>
      </c>
      <c r="M69">
        <f t="shared" si="27"/>
        <v>2026</v>
      </c>
      <c r="N69">
        <f t="shared" si="28"/>
        <v>2031</v>
      </c>
      <c r="O69">
        <f t="shared" si="29"/>
        <v>2036</v>
      </c>
    </row>
    <row r="70" spans="1:15">
      <c r="A70" s="52">
        <v>5420</v>
      </c>
      <c r="B70">
        <v>52</v>
      </c>
      <c r="C70">
        <v>0</v>
      </c>
      <c r="D70">
        <v>5</v>
      </c>
      <c r="E70" s="53">
        <v>2016</v>
      </c>
      <c r="F70" s="53" t="s">
        <v>205</v>
      </c>
      <c r="G70" s="53" t="s">
        <v>206</v>
      </c>
      <c r="I70">
        <f t="shared" si="24"/>
        <v>52</v>
      </c>
      <c r="J70">
        <f t="shared" si="25"/>
        <v>5</v>
      </c>
      <c r="K70">
        <f t="shared" si="25"/>
        <v>2016</v>
      </c>
      <c r="L70">
        <f t="shared" si="26"/>
        <v>2021</v>
      </c>
      <c r="M70">
        <f t="shared" si="27"/>
        <v>2026</v>
      </c>
      <c r="N70">
        <f t="shared" si="28"/>
        <v>2031</v>
      </c>
      <c r="O70">
        <f t="shared" si="29"/>
        <v>2036</v>
      </c>
    </row>
    <row r="71" spans="1:15">
      <c r="A71" s="52">
        <v>5421</v>
      </c>
      <c r="B71">
        <v>20</v>
      </c>
      <c r="C71">
        <v>0</v>
      </c>
      <c r="D71">
        <v>5</v>
      </c>
      <c r="E71" s="53">
        <v>2016</v>
      </c>
      <c r="F71" s="53" t="s">
        <v>205</v>
      </c>
      <c r="G71" s="53" t="s">
        <v>206</v>
      </c>
      <c r="I71">
        <f t="shared" si="24"/>
        <v>20</v>
      </c>
      <c r="J71">
        <f t="shared" si="25"/>
        <v>5</v>
      </c>
      <c r="K71">
        <f t="shared" si="25"/>
        <v>2016</v>
      </c>
      <c r="L71">
        <f t="shared" si="26"/>
        <v>2021</v>
      </c>
      <c r="M71">
        <f t="shared" si="27"/>
        <v>2026</v>
      </c>
      <c r="N71">
        <f t="shared" si="28"/>
        <v>2031</v>
      </c>
      <c r="O71">
        <f t="shared" si="29"/>
        <v>2036</v>
      </c>
    </row>
    <row r="72" spans="1:15">
      <c r="A72" s="52">
        <v>5422</v>
      </c>
      <c r="B72">
        <v>47</v>
      </c>
      <c r="C72">
        <v>2007</v>
      </c>
      <c r="D72">
        <v>5</v>
      </c>
      <c r="E72" s="53">
        <v>2016</v>
      </c>
      <c r="F72" s="53" t="s">
        <v>205</v>
      </c>
      <c r="G72" s="53" t="s">
        <v>206</v>
      </c>
      <c r="I72">
        <f t="shared" si="24"/>
        <v>47</v>
      </c>
      <c r="J72">
        <f t="shared" si="25"/>
        <v>5</v>
      </c>
      <c r="K72">
        <f t="shared" si="25"/>
        <v>2016</v>
      </c>
      <c r="L72">
        <f t="shared" si="26"/>
        <v>2021</v>
      </c>
      <c r="M72">
        <f t="shared" si="27"/>
        <v>2026</v>
      </c>
      <c r="N72">
        <f t="shared" si="28"/>
        <v>2031</v>
      </c>
      <c r="O72">
        <f t="shared" si="29"/>
        <v>2036</v>
      </c>
    </row>
    <row r="73" spans="1:15">
      <c r="A73" s="52">
        <v>5430</v>
      </c>
      <c r="B73">
        <v>48</v>
      </c>
      <c r="C73">
        <v>0</v>
      </c>
      <c r="D73">
        <v>5</v>
      </c>
      <c r="E73" s="53">
        <v>2016</v>
      </c>
      <c r="F73" s="53" t="s">
        <v>205</v>
      </c>
      <c r="G73" s="53" t="s">
        <v>206</v>
      </c>
      <c r="I73">
        <f t="shared" si="24"/>
        <v>48</v>
      </c>
      <c r="J73">
        <f t="shared" si="25"/>
        <v>5</v>
      </c>
      <c r="K73">
        <f t="shared" si="25"/>
        <v>2016</v>
      </c>
      <c r="L73">
        <f t="shared" si="26"/>
        <v>2021</v>
      </c>
      <c r="M73">
        <f t="shared" si="27"/>
        <v>2026</v>
      </c>
      <c r="N73">
        <f t="shared" si="28"/>
        <v>2031</v>
      </c>
      <c r="O73">
        <f t="shared" si="29"/>
        <v>2036</v>
      </c>
    </row>
    <row r="74" spans="1:15">
      <c r="A74" s="52">
        <v>5440</v>
      </c>
      <c r="B74">
        <v>41</v>
      </c>
      <c r="C74">
        <v>2007</v>
      </c>
      <c r="D74">
        <v>5</v>
      </c>
      <c r="E74" s="53">
        <v>2016</v>
      </c>
      <c r="F74" s="53" t="s">
        <v>205</v>
      </c>
      <c r="G74" s="53" t="s">
        <v>206</v>
      </c>
      <c r="I74">
        <f t="shared" si="24"/>
        <v>41</v>
      </c>
      <c r="J74">
        <f t="shared" si="25"/>
        <v>5</v>
      </c>
      <c r="K74">
        <f t="shared" si="25"/>
        <v>2016</v>
      </c>
      <c r="L74">
        <f t="shared" si="26"/>
        <v>2021</v>
      </c>
      <c r="M74">
        <f t="shared" si="27"/>
        <v>2026</v>
      </c>
      <c r="N74">
        <f t="shared" si="28"/>
        <v>2031</v>
      </c>
      <c r="O74">
        <f t="shared" si="29"/>
        <v>2036</v>
      </c>
    </row>
    <row r="75" spans="1:15">
      <c r="A75" s="52">
        <v>5450</v>
      </c>
      <c r="B75">
        <v>40</v>
      </c>
      <c r="D75">
        <v>5</v>
      </c>
      <c r="E75" s="53" t="s">
        <v>208</v>
      </c>
      <c r="F75" s="53" t="s">
        <v>205</v>
      </c>
      <c r="G75" s="53" t="s">
        <v>206</v>
      </c>
      <c r="I75">
        <f t="shared" si="24"/>
        <v>40</v>
      </c>
      <c r="J75">
        <f t="shared" si="25"/>
        <v>5</v>
      </c>
      <c r="K75">
        <v>2014</v>
      </c>
      <c r="L75">
        <f t="shared" si="26"/>
        <v>2019</v>
      </c>
      <c r="M75">
        <f t="shared" si="27"/>
        <v>2024</v>
      </c>
      <c r="N75">
        <f t="shared" si="28"/>
        <v>2029</v>
      </c>
      <c r="O75">
        <f t="shared" si="29"/>
        <v>2034</v>
      </c>
    </row>
    <row r="76" spans="1:15">
      <c r="A76" s="52">
        <v>5500</v>
      </c>
      <c r="B76">
        <v>19</v>
      </c>
      <c r="C76">
        <v>2013</v>
      </c>
      <c r="D76">
        <v>5</v>
      </c>
      <c r="E76" s="53">
        <v>2018</v>
      </c>
      <c r="F76" s="53" t="s">
        <v>205</v>
      </c>
      <c r="G76" s="53" t="s">
        <v>206</v>
      </c>
      <c r="I76">
        <f t="shared" si="24"/>
        <v>19</v>
      </c>
      <c r="J76">
        <f t="shared" si="25"/>
        <v>5</v>
      </c>
      <c r="K76">
        <f t="shared" si="25"/>
        <v>2018</v>
      </c>
      <c r="L76">
        <f t="shared" si="26"/>
        <v>2023</v>
      </c>
      <c r="M76">
        <f t="shared" si="27"/>
        <v>2028</v>
      </c>
      <c r="N76">
        <f t="shared" si="28"/>
        <v>2033</v>
      </c>
      <c r="O76">
        <f t="shared" si="29"/>
        <v>2038</v>
      </c>
    </row>
    <row r="77" spans="1:15">
      <c r="A77" s="52">
        <v>5510</v>
      </c>
      <c r="B77">
        <v>39</v>
      </c>
      <c r="C77">
        <v>2013</v>
      </c>
      <c r="D77">
        <v>5</v>
      </c>
      <c r="E77" s="53">
        <v>2018</v>
      </c>
      <c r="F77" s="53" t="s">
        <v>205</v>
      </c>
      <c r="G77" s="53" t="s">
        <v>206</v>
      </c>
      <c r="I77">
        <f t="shared" si="24"/>
        <v>39</v>
      </c>
      <c r="J77">
        <f t="shared" si="25"/>
        <v>5</v>
      </c>
      <c r="K77">
        <f t="shared" si="25"/>
        <v>2018</v>
      </c>
      <c r="L77">
        <f t="shared" si="26"/>
        <v>2023</v>
      </c>
      <c r="M77">
        <f t="shared" si="27"/>
        <v>2028</v>
      </c>
      <c r="N77">
        <f t="shared" si="28"/>
        <v>2033</v>
      </c>
      <c r="O77">
        <f t="shared" si="29"/>
        <v>2038</v>
      </c>
    </row>
    <row r="78" spans="1:15">
      <c r="A78" s="52">
        <v>5520</v>
      </c>
      <c r="B78">
        <v>39</v>
      </c>
      <c r="C78">
        <v>2013</v>
      </c>
      <c r="D78">
        <v>5</v>
      </c>
      <c r="E78" s="53">
        <v>2018</v>
      </c>
      <c r="F78" s="53" t="s">
        <v>205</v>
      </c>
      <c r="G78" s="53" t="s">
        <v>206</v>
      </c>
      <c r="I78">
        <f t="shared" si="24"/>
        <v>39</v>
      </c>
      <c r="J78">
        <f t="shared" si="25"/>
        <v>5</v>
      </c>
      <c r="K78">
        <f t="shared" si="25"/>
        <v>2018</v>
      </c>
      <c r="L78">
        <f t="shared" si="26"/>
        <v>2023</v>
      </c>
      <c r="M78">
        <f t="shared" si="27"/>
        <v>2028</v>
      </c>
      <c r="N78">
        <f t="shared" si="28"/>
        <v>2033</v>
      </c>
      <c r="O78">
        <f t="shared" si="29"/>
        <v>2038</v>
      </c>
    </row>
    <row r="79" spans="1:15">
      <c r="A79" s="52">
        <v>5530</v>
      </c>
      <c r="B79">
        <v>58</v>
      </c>
      <c r="C79">
        <v>2013</v>
      </c>
      <c r="D79">
        <v>5</v>
      </c>
      <c r="E79" s="53">
        <v>2018</v>
      </c>
      <c r="F79" s="53" t="s">
        <v>205</v>
      </c>
      <c r="G79" s="53" t="s">
        <v>206</v>
      </c>
      <c r="I79">
        <f t="shared" si="24"/>
        <v>58</v>
      </c>
      <c r="J79">
        <f t="shared" si="25"/>
        <v>5</v>
      </c>
      <c r="K79">
        <f t="shared" si="25"/>
        <v>2018</v>
      </c>
      <c r="L79">
        <f t="shared" si="26"/>
        <v>2023</v>
      </c>
      <c r="M79">
        <f t="shared" si="27"/>
        <v>2028</v>
      </c>
      <c r="N79">
        <f t="shared" si="28"/>
        <v>2033</v>
      </c>
      <c r="O79">
        <f t="shared" si="29"/>
        <v>2038</v>
      </c>
    </row>
    <row r="80" spans="1:15">
      <c r="A80" s="52">
        <v>5540</v>
      </c>
      <c r="B80">
        <v>36</v>
      </c>
      <c r="C80">
        <v>2013</v>
      </c>
      <c r="D80">
        <v>5</v>
      </c>
      <c r="E80" s="53">
        <v>2018</v>
      </c>
      <c r="F80" s="53" t="s">
        <v>205</v>
      </c>
      <c r="G80" s="53" t="s">
        <v>206</v>
      </c>
      <c r="I80">
        <f t="shared" si="24"/>
        <v>36</v>
      </c>
      <c r="J80">
        <f t="shared" si="25"/>
        <v>5</v>
      </c>
      <c r="K80">
        <f t="shared" si="25"/>
        <v>2018</v>
      </c>
      <c r="L80">
        <f t="shared" si="26"/>
        <v>2023</v>
      </c>
      <c r="M80">
        <f t="shared" si="27"/>
        <v>2028</v>
      </c>
      <c r="N80">
        <f t="shared" si="28"/>
        <v>2033</v>
      </c>
      <c r="O80">
        <f t="shared" si="29"/>
        <v>2038</v>
      </c>
    </row>
    <row r="81" spans="1:15">
      <c r="A81" s="52">
        <v>5600</v>
      </c>
      <c r="B81">
        <v>23</v>
      </c>
      <c r="C81">
        <v>2010</v>
      </c>
      <c r="D81">
        <v>3</v>
      </c>
      <c r="E81" s="53">
        <v>2013</v>
      </c>
      <c r="F81" s="53" t="s">
        <v>209</v>
      </c>
      <c r="G81" s="53" t="s">
        <v>210</v>
      </c>
      <c r="I81">
        <f t="shared" si="24"/>
        <v>23</v>
      </c>
      <c r="J81">
        <f t="shared" si="25"/>
        <v>3</v>
      </c>
      <c r="K81">
        <f t="shared" si="25"/>
        <v>2013</v>
      </c>
      <c r="L81">
        <f t="shared" si="26"/>
        <v>2016</v>
      </c>
      <c r="M81">
        <f t="shared" si="27"/>
        <v>2019</v>
      </c>
      <c r="N81">
        <f t="shared" si="28"/>
        <v>2022</v>
      </c>
      <c r="O81">
        <f t="shared" si="29"/>
        <v>2025</v>
      </c>
    </row>
    <row r="82" spans="1:15">
      <c r="A82" s="52">
        <v>5700</v>
      </c>
      <c r="B82">
        <v>80</v>
      </c>
      <c r="E82" s="53" t="s">
        <v>208</v>
      </c>
      <c r="F82" s="53" t="s">
        <v>211</v>
      </c>
      <c r="G82" s="53" t="s">
        <v>212</v>
      </c>
      <c r="I82">
        <f t="shared" si="24"/>
        <v>80</v>
      </c>
      <c r="J82">
        <v>5</v>
      </c>
      <c r="K82">
        <v>2014</v>
      </c>
      <c r="L82">
        <f t="shared" si="26"/>
        <v>2019</v>
      </c>
      <c r="M82">
        <f t="shared" si="27"/>
        <v>2024</v>
      </c>
      <c r="N82">
        <f t="shared" si="28"/>
        <v>2029</v>
      </c>
      <c r="O82">
        <f t="shared" si="29"/>
        <v>2034</v>
      </c>
    </row>
    <row r="83" spans="1:15">
      <c r="A83" s="52">
        <v>5800</v>
      </c>
      <c r="B83">
        <v>21</v>
      </c>
      <c r="E83" s="53" t="s">
        <v>208</v>
      </c>
      <c r="F83" s="53" t="s">
        <v>209</v>
      </c>
      <c r="G83" s="53" t="s">
        <v>213</v>
      </c>
      <c r="I83">
        <f t="shared" si="24"/>
        <v>21</v>
      </c>
      <c r="J83">
        <v>5</v>
      </c>
      <c r="K83">
        <v>2014</v>
      </c>
      <c r="L83">
        <f t="shared" si="26"/>
        <v>2019</v>
      </c>
      <c r="M83">
        <f t="shared" si="27"/>
        <v>2024</v>
      </c>
      <c r="N83">
        <f t="shared" si="28"/>
        <v>2029</v>
      </c>
      <c r="O83">
        <f t="shared" si="29"/>
        <v>2034</v>
      </c>
    </row>
    <row r="84" spans="1:15">
      <c r="A84" s="54" t="s">
        <v>214</v>
      </c>
      <c r="B84">
        <v>71</v>
      </c>
      <c r="C84">
        <v>2004</v>
      </c>
      <c r="D84">
        <v>6</v>
      </c>
      <c r="E84" s="53">
        <v>2016</v>
      </c>
      <c r="F84" s="53" t="s">
        <v>180</v>
      </c>
      <c r="G84" s="53" t="s">
        <v>215</v>
      </c>
      <c r="I84">
        <f t="shared" si="24"/>
        <v>71</v>
      </c>
      <c r="J84">
        <f t="shared" si="25"/>
        <v>6</v>
      </c>
      <c r="K84">
        <f t="shared" si="25"/>
        <v>2016</v>
      </c>
      <c r="L84">
        <f t="shared" si="26"/>
        <v>2022</v>
      </c>
      <c r="M84">
        <f t="shared" si="27"/>
        <v>2028</v>
      </c>
      <c r="N84">
        <f t="shared" si="28"/>
        <v>2034</v>
      </c>
      <c r="O84">
        <f t="shared" si="29"/>
        <v>2040</v>
      </c>
    </row>
    <row r="85" spans="1:15">
      <c r="A85" s="54" t="s">
        <v>216</v>
      </c>
      <c r="B85">
        <v>20</v>
      </c>
      <c r="C85">
        <v>0</v>
      </c>
      <c r="D85">
        <v>6</v>
      </c>
      <c r="E85" s="53">
        <v>2016</v>
      </c>
      <c r="F85" s="53" t="s">
        <v>180</v>
      </c>
      <c r="G85" s="53" t="s">
        <v>215</v>
      </c>
      <c r="I85">
        <f t="shared" si="24"/>
        <v>20</v>
      </c>
      <c r="J85">
        <f t="shared" si="25"/>
        <v>6</v>
      </c>
      <c r="K85">
        <f t="shared" si="25"/>
        <v>2016</v>
      </c>
      <c r="L85">
        <f t="shared" si="26"/>
        <v>2022</v>
      </c>
      <c r="M85">
        <f t="shared" si="27"/>
        <v>2028</v>
      </c>
      <c r="N85">
        <f t="shared" si="28"/>
        <v>2034</v>
      </c>
      <c r="O85">
        <f t="shared" si="29"/>
        <v>2040</v>
      </c>
    </row>
    <row r="86" spans="1:15">
      <c r="A86" s="54" t="s">
        <v>217</v>
      </c>
      <c r="B86">
        <v>7</v>
      </c>
      <c r="C86">
        <v>0</v>
      </c>
      <c r="D86">
        <v>6</v>
      </c>
      <c r="E86" s="53">
        <v>2016</v>
      </c>
      <c r="F86" s="53" t="s">
        <v>180</v>
      </c>
      <c r="G86" s="53" t="s">
        <v>215</v>
      </c>
      <c r="I86">
        <f t="shared" si="24"/>
        <v>7</v>
      </c>
      <c r="J86">
        <f t="shared" si="25"/>
        <v>6</v>
      </c>
      <c r="K86">
        <f t="shared" si="25"/>
        <v>2016</v>
      </c>
      <c r="L86">
        <f t="shared" si="26"/>
        <v>2022</v>
      </c>
      <c r="M86">
        <f t="shared" si="27"/>
        <v>2028</v>
      </c>
      <c r="N86">
        <f t="shared" si="28"/>
        <v>2034</v>
      </c>
      <c r="O86">
        <f t="shared" si="29"/>
        <v>2040</v>
      </c>
    </row>
    <row r="87" spans="1:15">
      <c r="A87" s="54" t="s">
        <v>218</v>
      </c>
      <c r="B87">
        <v>39</v>
      </c>
      <c r="C87">
        <v>2007</v>
      </c>
      <c r="D87">
        <v>6</v>
      </c>
      <c r="E87" s="53">
        <v>2016</v>
      </c>
      <c r="F87" s="53" t="s">
        <v>180</v>
      </c>
      <c r="G87" s="53" t="s">
        <v>215</v>
      </c>
      <c r="I87">
        <f t="shared" si="24"/>
        <v>39</v>
      </c>
      <c r="J87">
        <f t="shared" si="25"/>
        <v>6</v>
      </c>
      <c r="K87">
        <f t="shared" si="25"/>
        <v>2016</v>
      </c>
      <c r="L87">
        <f t="shared" si="26"/>
        <v>2022</v>
      </c>
      <c r="M87">
        <f t="shared" si="27"/>
        <v>2028</v>
      </c>
      <c r="N87">
        <f t="shared" si="28"/>
        <v>2034</v>
      </c>
      <c r="O87">
        <f t="shared" si="29"/>
        <v>2040</v>
      </c>
    </row>
    <row r="88" spans="1:15">
      <c r="A88" s="54" t="s">
        <v>219</v>
      </c>
      <c r="B88">
        <v>8</v>
      </c>
      <c r="C88">
        <v>2010</v>
      </c>
      <c r="D88">
        <v>6</v>
      </c>
      <c r="E88" s="53">
        <v>2016</v>
      </c>
      <c r="F88" s="53" t="s">
        <v>180</v>
      </c>
      <c r="G88" s="53" t="s">
        <v>215</v>
      </c>
      <c r="I88">
        <f t="shared" si="24"/>
        <v>8</v>
      </c>
      <c r="J88">
        <f t="shared" si="25"/>
        <v>6</v>
      </c>
      <c r="K88">
        <f t="shared" si="25"/>
        <v>2016</v>
      </c>
      <c r="L88">
        <f t="shared" si="26"/>
        <v>2022</v>
      </c>
      <c r="M88">
        <f t="shared" si="27"/>
        <v>2028</v>
      </c>
      <c r="N88">
        <f t="shared" si="28"/>
        <v>2034</v>
      </c>
      <c r="O88">
        <f t="shared" si="29"/>
        <v>2040</v>
      </c>
    </row>
    <row r="89" spans="1:15">
      <c r="A89" s="54" t="s">
        <v>220</v>
      </c>
      <c r="B89">
        <v>11</v>
      </c>
      <c r="C89">
        <v>2010</v>
      </c>
      <c r="D89">
        <v>6</v>
      </c>
      <c r="E89" s="53">
        <v>2016</v>
      </c>
      <c r="F89" s="53" t="s">
        <v>180</v>
      </c>
      <c r="G89" s="53" t="s">
        <v>215</v>
      </c>
      <c r="I89">
        <f t="shared" si="24"/>
        <v>11</v>
      </c>
      <c r="J89">
        <f t="shared" si="25"/>
        <v>6</v>
      </c>
      <c r="K89">
        <f t="shared" si="25"/>
        <v>2016</v>
      </c>
      <c r="L89">
        <f t="shared" si="26"/>
        <v>2022</v>
      </c>
      <c r="M89">
        <f t="shared" si="27"/>
        <v>2028</v>
      </c>
      <c r="N89">
        <f t="shared" si="28"/>
        <v>2034</v>
      </c>
      <c r="O89">
        <f t="shared" si="29"/>
        <v>2040</v>
      </c>
    </row>
    <row r="90" spans="1:15">
      <c r="A90" s="54" t="s">
        <v>221</v>
      </c>
      <c r="B90">
        <v>54</v>
      </c>
      <c r="E90" s="53" t="s">
        <v>208</v>
      </c>
      <c r="F90" s="53" t="s">
        <v>180</v>
      </c>
      <c r="G90" s="53" t="s">
        <v>215</v>
      </c>
      <c r="I90">
        <f t="shared" si="24"/>
        <v>54</v>
      </c>
      <c r="J90">
        <v>5</v>
      </c>
      <c r="K90">
        <v>2014</v>
      </c>
      <c r="L90">
        <f t="shared" si="26"/>
        <v>2019</v>
      </c>
      <c r="M90">
        <f t="shared" si="27"/>
        <v>2024</v>
      </c>
      <c r="N90">
        <f t="shared" si="28"/>
        <v>2029</v>
      </c>
      <c r="O90">
        <f t="shared" si="29"/>
        <v>2034</v>
      </c>
    </row>
    <row r="91" spans="1:15">
      <c r="A91" s="54" t="s">
        <v>222</v>
      </c>
      <c r="B91">
        <v>7</v>
      </c>
      <c r="C91">
        <v>2010</v>
      </c>
      <c r="D91">
        <v>6</v>
      </c>
      <c r="E91" s="53">
        <v>2016</v>
      </c>
      <c r="F91" s="53" t="s">
        <v>180</v>
      </c>
      <c r="G91" s="53" t="s">
        <v>223</v>
      </c>
      <c r="I91">
        <f t="shared" si="24"/>
        <v>7</v>
      </c>
      <c r="J91">
        <f t="shared" si="25"/>
        <v>6</v>
      </c>
      <c r="K91">
        <f t="shared" si="25"/>
        <v>2016</v>
      </c>
      <c r="L91">
        <f t="shared" si="26"/>
        <v>2022</v>
      </c>
      <c r="M91">
        <f t="shared" si="27"/>
        <v>2028</v>
      </c>
      <c r="N91">
        <f t="shared" si="28"/>
        <v>2034</v>
      </c>
      <c r="O91">
        <f t="shared" si="29"/>
        <v>2040</v>
      </c>
    </row>
    <row r="92" spans="1:15" ht="15.75" thickBot="1">
      <c r="A92" s="55" t="s">
        <v>224</v>
      </c>
      <c r="B92" s="22">
        <v>45</v>
      </c>
      <c r="C92" s="22">
        <v>2013</v>
      </c>
      <c r="D92" s="22">
        <v>5</v>
      </c>
      <c r="E92" s="56">
        <v>2018</v>
      </c>
      <c r="F92" s="56" t="s">
        <v>180</v>
      </c>
      <c r="G92" s="56" t="s">
        <v>223</v>
      </c>
      <c r="H92" s="22"/>
      <c r="I92">
        <f t="shared" si="24"/>
        <v>45</v>
      </c>
      <c r="J92">
        <f t="shared" si="25"/>
        <v>5</v>
      </c>
      <c r="K92">
        <f t="shared" si="25"/>
        <v>2018</v>
      </c>
      <c r="L92">
        <f t="shared" si="26"/>
        <v>2023</v>
      </c>
      <c r="M92">
        <f t="shared" si="27"/>
        <v>2028</v>
      </c>
      <c r="N92">
        <f t="shared" si="28"/>
        <v>2033</v>
      </c>
      <c r="O92">
        <f t="shared" si="29"/>
        <v>2038</v>
      </c>
    </row>
    <row r="94" spans="1:15">
      <c r="A94" s="57"/>
    </row>
    <row r="95" spans="1:15">
      <c r="A95" s="58"/>
    </row>
    <row r="96" spans="1:15">
      <c r="A96" s="5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I30"/>
  <sheetViews>
    <sheetView workbookViewId="0">
      <selection activeCell="H27" sqref="H27"/>
    </sheetView>
  </sheetViews>
  <sheetFormatPr defaultRowHeight="15"/>
  <cols>
    <col min="4" max="4" width="40.42578125" customWidth="1"/>
    <col min="5" max="5" width="11.85546875" customWidth="1"/>
    <col min="6" max="6" width="16.42578125" customWidth="1"/>
    <col min="7" max="7" width="18.28515625" customWidth="1"/>
    <col min="8" max="8" width="20.140625" customWidth="1"/>
    <col min="9" max="9" width="7.7109375" style="2" bestFit="1" customWidth="1"/>
  </cols>
  <sheetData>
    <row r="2" spans="4:8">
      <c r="D2" s="3" t="s">
        <v>225</v>
      </c>
    </row>
    <row r="3" spans="4:8">
      <c r="D3" t="s">
        <v>226</v>
      </c>
      <c r="E3">
        <v>87</v>
      </c>
    </row>
    <row r="4" spans="4:8">
      <c r="D4" t="s">
        <v>227</v>
      </c>
      <c r="E4">
        <v>3026</v>
      </c>
      <c r="F4" s="4"/>
      <c r="G4" s="4"/>
    </row>
    <row r="5" spans="4:8">
      <c r="D5" t="s">
        <v>228</v>
      </c>
      <c r="E5" s="8">
        <f>E4/E3</f>
        <v>34.781609195402297</v>
      </c>
    </row>
    <row r="6" spans="4:8">
      <c r="D6" t="s">
        <v>229</v>
      </c>
      <c r="E6" s="8">
        <v>341.68888888888881</v>
      </c>
    </row>
    <row r="7" spans="4:8">
      <c r="D7" t="s">
        <v>230</v>
      </c>
      <c r="E7">
        <v>91</v>
      </c>
      <c r="F7" t="s">
        <v>231</v>
      </c>
    </row>
    <row r="8" spans="4:8">
      <c r="D8" s="3"/>
    </row>
    <row r="9" spans="4:8">
      <c r="D9" s="3" t="s">
        <v>232</v>
      </c>
      <c r="H9" s="3" t="s">
        <v>233</v>
      </c>
    </row>
    <row r="10" spans="4:8">
      <c r="E10" s="3" t="s">
        <v>234</v>
      </c>
      <c r="F10" s="3" t="s">
        <v>235</v>
      </c>
    </row>
    <row r="11" spans="4:8">
      <c r="D11" t="s">
        <v>236</v>
      </c>
      <c r="E11">
        <v>2000</v>
      </c>
      <c r="H11" s="4">
        <f>Assumptions!D7*E11</f>
        <v>200000000</v>
      </c>
    </row>
    <row r="12" spans="4:8">
      <c r="D12" t="s">
        <v>237</v>
      </c>
      <c r="E12">
        <v>5</v>
      </c>
      <c r="F12">
        <v>18</v>
      </c>
      <c r="H12" s="4">
        <f>E12*Assumptions!D5*F12</f>
        <v>270000</v>
      </c>
    </row>
    <row r="13" spans="4:8">
      <c r="D13" t="s">
        <v>238</v>
      </c>
      <c r="E13">
        <v>5</v>
      </c>
      <c r="F13">
        <v>8</v>
      </c>
      <c r="H13" s="4">
        <f>E13*Assumptions!D5*F13</f>
        <v>120000</v>
      </c>
    </row>
    <row r="14" spans="4:8">
      <c r="D14" t="s">
        <v>239</v>
      </c>
      <c r="E14">
        <v>31</v>
      </c>
      <c r="H14" s="4">
        <f>E14*Assumptions!D6</f>
        <v>7750</v>
      </c>
    </row>
    <row r="15" spans="4:8">
      <c r="D15" t="s">
        <v>240</v>
      </c>
      <c r="H15" s="4">
        <f>SUM(H11:H14)</f>
        <v>200397750</v>
      </c>
    </row>
    <row r="16" spans="4:8">
      <c r="D16" t="s">
        <v>241</v>
      </c>
    </row>
    <row r="17" spans="4:8">
      <c r="H17" s="3" t="s">
        <v>242</v>
      </c>
    </row>
    <row r="18" spans="4:8">
      <c r="D18" t="s">
        <v>243</v>
      </c>
      <c r="E18">
        <v>4</v>
      </c>
      <c r="H18" s="4">
        <f>H15/E18</f>
        <v>50099437.5</v>
      </c>
    </row>
    <row r="19" spans="4:8">
      <c r="D19" t="s">
        <v>244</v>
      </c>
      <c r="E19">
        <v>86</v>
      </c>
      <c r="H19" s="4">
        <f>H15/E19</f>
        <v>2330206.3953488371</v>
      </c>
    </row>
    <row r="20" spans="4:8">
      <c r="D20" s="3"/>
    </row>
    <row r="22" spans="4:8">
      <c r="D22" s="3" t="s">
        <v>245</v>
      </c>
    </row>
    <row r="23" spans="4:8">
      <c r="D23" t="s">
        <v>246</v>
      </c>
      <c r="E23">
        <v>341.68888888888881</v>
      </c>
    </row>
    <row r="24" spans="4:8">
      <c r="D24" t="s">
        <v>247</v>
      </c>
    </row>
    <row r="25" spans="4:8">
      <c r="D25" t="s">
        <v>248</v>
      </c>
    </row>
    <row r="26" spans="4:8">
      <c r="D26" t="s">
        <v>249</v>
      </c>
    </row>
    <row r="29" spans="4:8">
      <c r="D29" s="3" t="s">
        <v>250</v>
      </c>
    </row>
    <row r="30" spans="4:8">
      <c r="D30" t="s">
        <v>251</v>
      </c>
      <c r="E30">
        <v>9</v>
      </c>
      <c r="F30" t="s">
        <v>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5"/>
  <sheetViews>
    <sheetView topLeftCell="G1" workbookViewId="0">
      <selection activeCell="N25" sqref="N25:N26"/>
    </sheetView>
  </sheetViews>
  <sheetFormatPr defaultRowHeight="15"/>
  <cols>
    <col min="1" max="1" width="9.28515625" customWidth="1"/>
    <col min="2" max="2" width="35.7109375" customWidth="1"/>
    <col min="4" max="4" width="31" customWidth="1"/>
    <col min="5" max="5" width="16.140625" customWidth="1"/>
    <col min="6" max="6" width="12.5703125" bestFit="1" customWidth="1"/>
    <col min="7" max="7" width="48.140625" customWidth="1"/>
    <col min="8" max="12" width="10.42578125" customWidth="1"/>
    <col min="13" max="13" width="2.140625" customWidth="1"/>
    <col min="14" max="14" width="39" customWidth="1"/>
    <col min="15" max="15" width="11.42578125" style="16" customWidth="1"/>
    <col min="16" max="19" width="15" customWidth="1"/>
  </cols>
  <sheetData>
    <row r="1" spans="12:19">
      <c r="L1" s="75"/>
      <c r="M1" s="76"/>
      <c r="N1" s="62"/>
      <c r="O1" s="24">
        <v>2015</v>
      </c>
      <c r="P1" s="24">
        <v>2016</v>
      </c>
      <c r="Q1" s="24">
        <v>2017</v>
      </c>
      <c r="R1" s="24">
        <v>2018</v>
      </c>
      <c r="S1" s="77">
        <v>2019</v>
      </c>
    </row>
    <row r="2" spans="12:19">
      <c r="L2" s="20"/>
      <c r="M2" s="78" t="s">
        <v>14</v>
      </c>
      <c r="O2"/>
      <c r="S2" s="63"/>
    </row>
    <row r="3" spans="12:19">
      <c r="L3" s="20"/>
      <c r="M3" s="51"/>
      <c r="N3" t="s">
        <v>252</v>
      </c>
      <c r="O3" s="48">
        <f>SUM(O35:O37)</f>
        <v>0</v>
      </c>
      <c r="P3" s="48">
        <f>SUM(P35:P37)</f>
        <v>0</v>
      </c>
      <c r="Q3" s="48">
        <f>SUM(Q35:Q37)</f>
        <v>74750</v>
      </c>
      <c r="R3" s="48">
        <f>SUM(R35:R37)</f>
        <v>74750</v>
      </c>
      <c r="S3" s="79">
        <f>SUM(S35:S37)</f>
        <v>74750</v>
      </c>
    </row>
    <row r="4" spans="12:19">
      <c r="L4" s="20"/>
      <c r="M4" s="78" t="s">
        <v>32</v>
      </c>
      <c r="O4"/>
      <c r="S4" s="63"/>
    </row>
    <row r="5" spans="12:19">
      <c r="L5" s="20"/>
      <c r="M5" s="51"/>
      <c r="N5" t="s">
        <v>253</v>
      </c>
      <c r="O5" s="48">
        <f>O43</f>
        <v>0</v>
      </c>
      <c r="P5" s="48">
        <f>P43</f>
        <v>24000</v>
      </c>
      <c r="Q5" s="48">
        <f>Q43</f>
        <v>36000</v>
      </c>
      <c r="R5" s="48">
        <f>R43</f>
        <v>36000</v>
      </c>
      <c r="S5" s="79">
        <f>S43</f>
        <v>36000</v>
      </c>
    </row>
    <row r="6" spans="12:19">
      <c r="L6" s="20"/>
      <c r="M6" s="51"/>
      <c r="N6" t="s">
        <v>254</v>
      </c>
      <c r="O6" s="48">
        <f>O42+O44</f>
        <v>0</v>
      </c>
      <c r="P6" s="48">
        <f>P42+P44</f>
        <v>168000</v>
      </c>
      <c r="Q6" s="48">
        <f>Q42+Q44</f>
        <v>292000</v>
      </c>
      <c r="R6" s="48">
        <f>R42+R44</f>
        <v>292000</v>
      </c>
      <c r="S6" s="79">
        <f>S42+S44</f>
        <v>292000</v>
      </c>
    </row>
    <row r="7" spans="12:19">
      <c r="L7" s="20"/>
      <c r="M7" s="78" t="s">
        <v>56</v>
      </c>
      <c r="O7"/>
      <c r="S7" s="63"/>
    </row>
    <row r="8" spans="12:19">
      <c r="L8" s="20"/>
      <c r="M8" s="51"/>
      <c r="N8" t="s">
        <v>148</v>
      </c>
      <c r="O8" s="48">
        <f>O56+O57</f>
        <v>0</v>
      </c>
      <c r="P8" s="48">
        <f>P56+P57</f>
        <v>28000</v>
      </c>
      <c r="Q8" s="48">
        <f>Q56+Q57</f>
        <v>28000</v>
      </c>
      <c r="R8" s="48">
        <f>R56+R57</f>
        <v>28000</v>
      </c>
      <c r="S8" s="79">
        <f>S56+S57</f>
        <v>28000</v>
      </c>
    </row>
    <row r="9" spans="12:19">
      <c r="L9" s="20"/>
      <c r="M9" s="78" t="s">
        <v>62</v>
      </c>
      <c r="O9"/>
      <c r="S9" s="63"/>
    </row>
    <row r="10" spans="12:19">
      <c r="L10" s="20"/>
      <c r="M10" s="51"/>
      <c r="N10" t="s">
        <v>255</v>
      </c>
      <c r="O10" s="48">
        <f>O63+O65+O66</f>
        <v>0</v>
      </c>
      <c r="P10" s="48">
        <f>P63+P65+P66</f>
        <v>120000</v>
      </c>
      <c r="Q10" s="48">
        <f>Q63+Q65+Q66</f>
        <v>320000</v>
      </c>
      <c r="R10" s="48">
        <f>R63+R65+R66</f>
        <v>520000</v>
      </c>
      <c r="S10" s="79">
        <f>S63+S65+S66</f>
        <v>770000</v>
      </c>
    </row>
    <row r="11" spans="12:19">
      <c r="L11" s="20"/>
      <c r="M11" s="51"/>
      <c r="N11" t="s">
        <v>153</v>
      </c>
      <c r="O11" s="48">
        <f>O64</f>
        <v>0</v>
      </c>
      <c r="P11" s="48">
        <f>P64</f>
        <v>20000</v>
      </c>
      <c r="Q11" s="48">
        <f>Q64</f>
        <v>20000</v>
      </c>
      <c r="R11" s="48">
        <f>R64</f>
        <v>20000</v>
      </c>
      <c r="S11" s="79">
        <f>S64</f>
        <v>20000</v>
      </c>
    </row>
    <row r="12" spans="12:19">
      <c r="L12" s="20"/>
      <c r="M12" s="51"/>
      <c r="N12" t="s">
        <v>156</v>
      </c>
      <c r="O12" s="48">
        <f>O67+O68</f>
        <v>0</v>
      </c>
      <c r="P12" s="48">
        <f>P67+P68</f>
        <v>0</v>
      </c>
      <c r="Q12" s="48">
        <f>Q67+Q68</f>
        <v>0</v>
      </c>
      <c r="R12" s="48">
        <f>R67+R68</f>
        <v>12000</v>
      </c>
      <c r="S12" s="79">
        <f>S67+S68</f>
        <v>70000</v>
      </c>
    </row>
    <row r="13" spans="12:19">
      <c r="L13" s="20"/>
      <c r="M13" s="3" t="s">
        <v>256</v>
      </c>
      <c r="O13"/>
      <c r="S13" s="63"/>
    </row>
    <row r="14" spans="12:19">
      <c r="L14" s="20"/>
      <c r="N14" t="s">
        <v>257</v>
      </c>
      <c r="O14" s="48">
        <f>200000</f>
        <v>200000</v>
      </c>
      <c r="P14" s="48">
        <f>200000</f>
        <v>200000</v>
      </c>
      <c r="Q14">
        <v>0</v>
      </c>
      <c r="R14">
        <v>0</v>
      </c>
      <c r="S14" s="63">
        <v>0</v>
      </c>
    </row>
    <row r="15" spans="12:19">
      <c r="L15" s="20"/>
      <c r="N15" t="s">
        <v>258</v>
      </c>
      <c r="O15" s="48">
        <v>500000</v>
      </c>
      <c r="P15" s="48">
        <v>500000</v>
      </c>
      <c r="S15" s="63"/>
    </row>
    <row r="16" spans="12:19">
      <c r="L16" s="20"/>
      <c r="M16" s="3" t="s">
        <v>259</v>
      </c>
      <c r="O16" s="48"/>
      <c r="P16" s="48"/>
      <c r="Q16" s="48"/>
      <c r="R16" s="48"/>
      <c r="S16" s="63"/>
    </row>
    <row r="17" spans="1:19">
      <c r="L17" s="20"/>
      <c r="N17" t="s">
        <v>260</v>
      </c>
      <c r="O17"/>
      <c r="Q17" s="48">
        <v>300000</v>
      </c>
      <c r="R17" s="48">
        <v>200000</v>
      </c>
      <c r="S17" s="63">
        <v>0</v>
      </c>
    </row>
    <row r="18" spans="1:19">
      <c r="L18" s="20"/>
      <c r="M18" s="78" t="s">
        <v>45</v>
      </c>
      <c r="O18"/>
      <c r="S18" s="63"/>
    </row>
    <row r="19" spans="1:19">
      <c r="L19" s="20"/>
      <c r="M19" s="51"/>
      <c r="N19" t="s">
        <v>261</v>
      </c>
      <c r="O19" s="48">
        <f>O49+O50</f>
        <v>948600</v>
      </c>
      <c r="P19" s="48">
        <f>P49+P50</f>
        <v>948600</v>
      </c>
      <c r="Q19" s="48">
        <f>Q49+Q50</f>
        <v>806310</v>
      </c>
      <c r="R19" s="48">
        <f>R49+R50</f>
        <v>806310</v>
      </c>
      <c r="S19" s="79">
        <f>S49+S50</f>
        <v>806310</v>
      </c>
    </row>
    <row r="20" spans="1:19">
      <c r="L20" s="20"/>
      <c r="M20" s="51"/>
      <c r="N20" t="s">
        <v>159</v>
      </c>
      <c r="O20" s="48">
        <f>O51</f>
        <v>10000</v>
      </c>
      <c r="P20" s="48">
        <f>P51</f>
        <v>12500</v>
      </c>
      <c r="Q20" s="48">
        <f>Q51</f>
        <v>12500</v>
      </c>
      <c r="R20" s="48">
        <f>R51</f>
        <v>25000</v>
      </c>
      <c r="S20" s="79">
        <f>S51</f>
        <v>37500</v>
      </c>
    </row>
    <row r="21" spans="1:19" ht="15.75" thickBot="1">
      <c r="L21" s="21"/>
      <c r="M21" s="22"/>
      <c r="N21" s="22"/>
      <c r="O21" s="22"/>
      <c r="P21" s="22"/>
      <c r="Q21" s="22"/>
      <c r="R21" s="22"/>
      <c r="S21" s="64"/>
    </row>
    <row r="22" spans="1:19">
      <c r="N22" s="62"/>
      <c r="O22" s="62"/>
    </row>
    <row r="23" spans="1:19">
      <c r="O23"/>
    </row>
    <row r="24" spans="1:19" ht="19.5" thickBot="1">
      <c r="A24" s="34" t="s">
        <v>3</v>
      </c>
      <c r="B24" s="32"/>
      <c r="C24" s="32"/>
      <c r="D24" s="32"/>
      <c r="E24" s="32"/>
      <c r="F24" s="32"/>
      <c r="G24" s="32"/>
      <c r="O24"/>
    </row>
    <row r="25" spans="1:19">
      <c r="C25" s="23" t="s">
        <v>6</v>
      </c>
      <c r="D25" s="24"/>
      <c r="E25" s="38">
        <f>SUM(E26:E31)</f>
        <v>2154560</v>
      </c>
      <c r="O25"/>
    </row>
    <row r="26" spans="1:19">
      <c r="C26" s="20">
        <v>2</v>
      </c>
      <c r="D26" t="str">
        <f>IF(ISBLANK(C26),"",VLOOKUP(C26,source[#All],2,FALSE))</f>
        <v>Engaged SAIs</v>
      </c>
      <c r="E26" s="36">
        <f t="shared" ref="E26:E31" si="0">SUMIF(F$34:F$83,C26,E$34:E$83)</f>
        <v>945060</v>
      </c>
      <c r="G26" t="s">
        <v>7</v>
      </c>
      <c r="O26"/>
    </row>
    <row r="27" spans="1:19">
      <c r="C27" s="20">
        <v>1</v>
      </c>
      <c r="D27" t="str">
        <f>IF(ISBLANK(C27),"",VLOOKUP(C27,source[#All],2,FALSE))</f>
        <v>SAIs of the chairs</v>
      </c>
      <c r="E27" s="36">
        <f t="shared" si="0"/>
        <v>0</v>
      </c>
      <c r="G27" t="b">
        <f>SUM(E26:E31)=SUM(E34:E85)</f>
        <v>1</v>
      </c>
      <c r="O27"/>
    </row>
    <row r="28" spans="1:19">
      <c r="C28" s="20">
        <v>6</v>
      </c>
      <c r="D28" t="str">
        <f>IF(ISBLANK(C28),"",VLOOKUP(C28,source[#All],2,FALSE))</f>
        <v>Project donations</v>
      </c>
      <c r="E28" s="36">
        <f t="shared" si="0"/>
        <v>37500</v>
      </c>
      <c r="O28"/>
    </row>
    <row r="29" spans="1:19">
      <c r="C29" s="20">
        <v>3</v>
      </c>
      <c r="D29" t="str">
        <f>IF(ISBLANK(C29),"",VLOOKUP(C29,source[#All],2,FALSE))</f>
        <v>Fixed contributions</v>
      </c>
      <c r="E29" s="36">
        <f t="shared" si="0"/>
        <v>1082000</v>
      </c>
      <c r="O29"/>
    </row>
    <row r="30" spans="1:19" ht="15.75" thickBot="1">
      <c r="C30" s="20">
        <v>4</v>
      </c>
      <c r="D30" t="str">
        <f>IF(ISBLANK(C30),"",VLOOKUP(C30,source[#All],2,FALSE))</f>
        <v>INTOSAI budget</v>
      </c>
      <c r="E30" s="36">
        <f t="shared" si="0"/>
        <v>20000</v>
      </c>
      <c r="O30"/>
    </row>
    <row r="31" spans="1:19" ht="16.5" thickTop="1" thickBot="1">
      <c r="C31" s="21">
        <v>5</v>
      </c>
      <c r="D31" s="22" t="str">
        <f>IF(ISBLANK(C31),"",VLOOKUP(C31,source[#All],2,FALSE))</f>
        <v>New sources</v>
      </c>
      <c r="E31" s="37">
        <f t="shared" si="0"/>
        <v>70000</v>
      </c>
      <c r="H31" s="65" t="s">
        <v>262</v>
      </c>
      <c r="I31" s="66"/>
      <c r="J31" s="66"/>
      <c r="K31" s="66"/>
      <c r="L31" s="66"/>
      <c r="M31" s="67"/>
      <c r="O31" s="49" t="s">
        <v>263</v>
      </c>
    </row>
    <row r="32" spans="1:19">
      <c r="H32" s="68" t="s">
        <v>264</v>
      </c>
      <c r="M32" s="69"/>
    </row>
    <row r="33" spans="1:19" ht="15.75" thickBot="1">
      <c r="A33" s="25" t="s">
        <v>8</v>
      </c>
      <c r="B33" s="25"/>
      <c r="C33" s="25" t="s">
        <v>9</v>
      </c>
      <c r="D33" s="25"/>
      <c r="E33" s="25"/>
      <c r="F33" s="25" t="s">
        <v>10</v>
      </c>
      <c r="G33" s="25"/>
      <c r="H33" s="68">
        <v>2015</v>
      </c>
      <c r="I33" s="3">
        <v>2016</v>
      </c>
      <c r="J33" s="3">
        <v>2017</v>
      </c>
      <c r="K33" s="3">
        <v>2018</v>
      </c>
      <c r="L33" s="3">
        <v>2019</v>
      </c>
      <c r="M33" s="70"/>
      <c r="N33" s="3"/>
      <c r="O33" s="49">
        <v>2015</v>
      </c>
      <c r="P33" s="3">
        <v>2016</v>
      </c>
      <c r="Q33" s="3">
        <v>2017</v>
      </c>
      <c r="R33" s="3">
        <v>2018</v>
      </c>
      <c r="S33" s="3">
        <v>2019</v>
      </c>
    </row>
    <row r="34" spans="1:19">
      <c r="A34" s="14" t="s">
        <v>14</v>
      </c>
      <c r="B34" s="15"/>
      <c r="C34" s="15"/>
      <c r="D34" s="15"/>
      <c r="E34" s="15"/>
      <c r="F34" s="15"/>
      <c r="G34" s="15"/>
      <c r="H34" s="71"/>
      <c r="M34" s="69"/>
    </row>
    <row r="35" spans="1:19">
      <c r="A35" t="s">
        <v>17</v>
      </c>
      <c r="B35" t="s">
        <v>19</v>
      </c>
      <c r="C35">
        <v>2</v>
      </c>
      <c r="D35" t="str">
        <f>IF(ISBLANK(A35),"",VLOOKUP(A35,unitcost[#All],2,FALSE))</f>
        <v>hosted days</v>
      </c>
      <c r="E35" s="29">
        <f>IF(ISBLANK(A35),"",VLOOKUP(A35,unitcost[#All],4,FALSE)*C35)</f>
        <v>6000</v>
      </c>
      <c r="F35" s="6">
        <v>2</v>
      </c>
      <c r="G35" t="str">
        <f>IF(ISBLANK(F35),"",VLOOKUP(F35,source[#All],2,FALSE))</f>
        <v>Engaged SAIs</v>
      </c>
      <c r="H35" s="71"/>
      <c r="J35">
        <v>2</v>
      </c>
      <c r="K35">
        <v>2</v>
      </c>
      <c r="L35">
        <v>2</v>
      </c>
      <c r="M35" s="69"/>
      <c r="O35" s="50">
        <f t="shared" ref="O35:S37" si="1">H35/$C35*$E35</f>
        <v>0</v>
      </c>
      <c r="P35" s="48">
        <f t="shared" si="1"/>
        <v>0</v>
      </c>
      <c r="Q35" s="48">
        <f t="shared" si="1"/>
        <v>6000</v>
      </c>
      <c r="R35" s="48">
        <f t="shared" si="1"/>
        <v>6000</v>
      </c>
      <c r="S35" s="48">
        <f t="shared" si="1"/>
        <v>6000</v>
      </c>
    </row>
    <row r="36" spans="1:19">
      <c r="A36" t="s">
        <v>15</v>
      </c>
      <c r="B36" t="s">
        <v>23</v>
      </c>
      <c r="C36">
        <v>25</v>
      </c>
      <c r="D36" t="str">
        <f>IF(ISBLANK(A36),"",VLOOKUP(A36,unitcost[#All],2,FALSE))</f>
        <v>travels</v>
      </c>
      <c r="E36" s="29">
        <f>IF(ISBLANK(A36),"",VLOOKUP(A36,unitcost[#All],4,FALSE)*C36)</f>
        <v>50000</v>
      </c>
      <c r="F36" s="6">
        <v>2</v>
      </c>
      <c r="G36" t="str">
        <f>IF(ISBLANK(F36),"",VLOOKUP(F36,source[#All],2,FALSE))</f>
        <v>Engaged SAIs</v>
      </c>
      <c r="H36" s="71"/>
      <c r="J36">
        <v>25</v>
      </c>
      <c r="K36">
        <v>25</v>
      </c>
      <c r="L36">
        <v>25</v>
      </c>
      <c r="M36" s="69"/>
      <c r="O36" s="50">
        <f t="shared" si="1"/>
        <v>0</v>
      </c>
      <c r="P36" s="48">
        <f t="shared" si="1"/>
        <v>0</v>
      </c>
      <c r="Q36" s="48">
        <f t="shared" si="1"/>
        <v>50000</v>
      </c>
      <c r="R36" s="48">
        <f t="shared" si="1"/>
        <v>50000</v>
      </c>
      <c r="S36" s="48">
        <f t="shared" si="1"/>
        <v>50000</v>
      </c>
    </row>
    <row r="37" spans="1:19">
      <c r="A37" t="s">
        <v>24</v>
      </c>
      <c r="B37" t="s">
        <v>27</v>
      </c>
      <c r="C37">
        <v>75</v>
      </c>
      <c r="D37" t="str">
        <f>IF(ISBLANK(A37),"",VLOOKUP(A37,unitcost[#All],2,FALSE))</f>
        <v>working days</v>
      </c>
      <c r="E37" s="29">
        <f>IF(ISBLANK(A37),"",VLOOKUP(A37,unitcost[#All],4,FALSE)*C37)</f>
        <v>18750</v>
      </c>
      <c r="F37" s="6">
        <v>2</v>
      </c>
      <c r="G37" t="str">
        <f>IF(ISBLANK(F37),"",VLOOKUP(F37,source[#All],2,FALSE))</f>
        <v>Engaged SAIs</v>
      </c>
      <c r="H37" s="71"/>
      <c r="J37">
        <v>75</v>
      </c>
      <c r="K37">
        <v>75</v>
      </c>
      <c r="L37">
        <v>75</v>
      </c>
      <c r="M37" s="69"/>
      <c r="O37" s="50">
        <f t="shared" si="1"/>
        <v>0</v>
      </c>
      <c r="P37" s="48">
        <f t="shared" si="1"/>
        <v>0</v>
      </c>
      <c r="Q37" s="48">
        <f t="shared" si="1"/>
        <v>18750</v>
      </c>
      <c r="R37" s="48">
        <f t="shared" si="1"/>
        <v>18750</v>
      </c>
      <c r="S37" s="48">
        <f t="shared" si="1"/>
        <v>18750</v>
      </c>
    </row>
    <row r="38" spans="1:19">
      <c r="D38" t="str">
        <f>IF(ISBLANK(A38),"",VLOOKUP(A38,unitcost[#All],2,FALSE))</f>
        <v/>
      </c>
      <c r="E38" s="29" t="str">
        <f>IF(ISBLANK(A38),"",VLOOKUP(A38,unitcost[#All],4,FALSE)*C38)</f>
        <v/>
      </c>
      <c r="F38" s="6"/>
      <c r="G38" t="str">
        <f>IF(ISBLANK(F38),"",VLOOKUP(F38,source[#All],2,FALSE))</f>
        <v/>
      </c>
      <c r="H38" s="71"/>
      <c r="M38" s="69"/>
    </row>
    <row r="39" spans="1:19">
      <c r="D39" t="str">
        <f>IF(ISBLANK(A39),"",VLOOKUP(A39,unitcost[#All],2,FALSE))</f>
        <v/>
      </c>
      <c r="E39" s="29" t="str">
        <f>IF(ISBLANK(A39),"",VLOOKUP(A39,unitcost[#All],4,FALSE)*C39)</f>
        <v/>
      </c>
      <c r="F39" s="6"/>
      <c r="G39" t="str">
        <f>IF(ISBLANK(F39),"",VLOOKUP(F39,source[#All],2,FALSE))</f>
        <v/>
      </c>
      <c r="H39" s="71"/>
      <c r="M39" s="69"/>
    </row>
    <row r="40" spans="1:19">
      <c r="D40" t="str">
        <f>IF(ISBLANK(A40),"",VLOOKUP(A40,unitcost[#All],2,FALSE))</f>
        <v/>
      </c>
      <c r="E40" s="29" t="str">
        <f>IF(ISBLANK(A40),"",VLOOKUP(A40,unitcost[#All],4,FALSE)*C40)</f>
        <v/>
      </c>
      <c r="F40" s="6"/>
      <c r="G40" t="str">
        <f>IF(ISBLANK(F40),"",VLOOKUP(F40,source[#All],2,FALSE))</f>
        <v/>
      </c>
      <c r="H40" s="71"/>
      <c r="M40" s="69"/>
    </row>
    <row r="41" spans="1:19">
      <c r="A41" s="14" t="s">
        <v>32</v>
      </c>
      <c r="B41" s="15"/>
      <c r="C41" s="15"/>
      <c r="D41" s="15"/>
      <c r="E41" s="30"/>
      <c r="F41" s="31"/>
      <c r="G41" s="15" t="str">
        <f>IF(ISBLANK(F41),"",VLOOKUP(F41,source[#All],2,FALSE))</f>
        <v/>
      </c>
      <c r="H41" s="71"/>
      <c r="M41" s="69"/>
    </row>
    <row r="42" spans="1:19">
      <c r="A42" t="s">
        <v>15</v>
      </c>
      <c r="B42" t="s">
        <v>36</v>
      </c>
      <c r="C42">
        <v>36</v>
      </c>
      <c r="D42" t="str">
        <f>IF(ISBLANK(A42),"",VLOOKUP(A42,unitcost[#All],2,FALSE))</f>
        <v>travels</v>
      </c>
      <c r="E42" s="29">
        <f>IF(ISBLANK(A42),"",VLOOKUP(A42,unitcost[#All],4,FALSE)*C42)</f>
        <v>72000</v>
      </c>
      <c r="F42" s="6">
        <v>3</v>
      </c>
      <c r="G42" t="str">
        <f>IF(ISBLANK(F42),"",VLOOKUP(F42,source[#All],2,FALSE))</f>
        <v>Fixed contributions</v>
      </c>
      <c r="H42" s="71"/>
      <c r="I42">
        <v>24</v>
      </c>
      <c r="J42">
        <v>26</v>
      </c>
      <c r="K42">
        <v>26</v>
      </c>
      <c r="L42">
        <v>26</v>
      </c>
      <c r="M42" s="69"/>
      <c r="O42" s="50">
        <f t="shared" ref="O42:S44" si="2">H42/$C42*$E42</f>
        <v>0</v>
      </c>
      <c r="P42" s="48">
        <f t="shared" si="2"/>
        <v>48000</v>
      </c>
      <c r="Q42" s="48">
        <f t="shared" si="2"/>
        <v>52000</v>
      </c>
      <c r="R42" s="48">
        <f t="shared" si="2"/>
        <v>52000</v>
      </c>
      <c r="S42" s="48">
        <f t="shared" si="2"/>
        <v>52000</v>
      </c>
    </row>
    <row r="43" spans="1:19">
      <c r="A43" t="s">
        <v>17</v>
      </c>
      <c r="B43" t="s">
        <v>38</v>
      </c>
      <c r="C43">
        <v>12</v>
      </c>
      <c r="D43" t="str">
        <f>IF(ISBLANK(A43),"",VLOOKUP(A43,unitcost[#All],2,FALSE))</f>
        <v>hosted days</v>
      </c>
      <c r="E43" s="29">
        <f>IF(ISBLANK(A43),"",VLOOKUP(A43,unitcost[#All],4,FALSE)*C43)</f>
        <v>36000</v>
      </c>
      <c r="F43" s="6">
        <v>2</v>
      </c>
      <c r="G43" t="str">
        <f>IF(ISBLANK(F43),"",VLOOKUP(F43,source[#All],2,FALSE))</f>
        <v>Engaged SAIs</v>
      </c>
      <c r="H43" s="71"/>
      <c r="I43">
        <v>8</v>
      </c>
      <c r="J43">
        <v>12</v>
      </c>
      <c r="K43">
        <v>12</v>
      </c>
      <c r="L43">
        <v>12</v>
      </c>
      <c r="M43" s="69"/>
      <c r="O43" s="50">
        <f t="shared" si="2"/>
        <v>0</v>
      </c>
      <c r="P43" s="48">
        <f t="shared" si="2"/>
        <v>24000</v>
      </c>
      <c r="Q43" s="48">
        <f t="shared" si="2"/>
        <v>36000</v>
      </c>
      <c r="R43" s="48">
        <f t="shared" si="2"/>
        <v>36000</v>
      </c>
      <c r="S43" s="48">
        <f t="shared" si="2"/>
        <v>36000</v>
      </c>
    </row>
    <row r="44" spans="1:19">
      <c r="A44" t="s">
        <v>24</v>
      </c>
      <c r="B44" t="s">
        <v>41</v>
      </c>
      <c r="C44">
        <v>960</v>
      </c>
      <c r="D44" t="str">
        <f>IF(ISBLANK(A44),"",VLOOKUP(A44,unitcost[#All],2,FALSE))</f>
        <v>working days</v>
      </c>
      <c r="E44" s="29">
        <f>IF(ISBLANK(A44),"",VLOOKUP(A44,unitcost[#All],4,FALSE)*C44)</f>
        <v>240000</v>
      </c>
      <c r="F44" s="6">
        <v>3</v>
      </c>
      <c r="G44" t="str">
        <f>IF(ISBLANK(F44),"",VLOOKUP(F44,source[#All],2,FALSE))</f>
        <v>Fixed contributions</v>
      </c>
      <c r="H44" s="71"/>
      <c r="I44">
        <f>C44/2</f>
        <v>480</v>
      </c>
      <c r="J44">
        <v>960</v>
      </c>
      <c r="K44">
        <v>960</v>
      </c>
      <c r="L44">
        <v>960</v>
      </c>
      <c r="M44" s="69"/>
      <c r="O44" s="50">
        <f t="shared" si="2"/>
        <v>0</v>
      </c>
      <c r="P44" s="48">
        <f t="shared" si="2"/>
        <v>120000</v>
      </c>
      <c r="Q44" s="48">
        <f t="shared" si="2"/>
        <v>240000</v>
      </c>
      <c r="R44" s="48">
        <f t="shared" si="2"/>
        <v>240000</v>
      </c>
      <c r="S44" s="48">
        <f t="shared" si="2"/>
        <v>240000</v>
      </c>
    </row>
    <row r="45" spans="1:19">
      <c r="D45" t="str">
        <f>IF(ISBLANK(A45),"",VLOOKUP(A45,unitcost[#All],2,FALSE))</f>
        <v/>
      </c>
      <c r="E45" s="29" t="str">
        <f>IF(ISBLANK(A45),"",VLOOKUP(A45,unitcost[#All],4,FALSE)*C45)</f>
        <v/>
      </c>
      <c r="F45" s="6"/>
      <c r="G45" t="str">
        <f>IF(ISBLANK(F45),"",VLOOKUP(F45,source[#All],2,FALSE))</f>
        <v/>
      </c>
      <c r="H45" s="71"/>
      <c r="M45" s="69"/>
    </row>
    <row r="46" spans="1:19">
      <c r="D46" t="str">
        <f>IF(ISBLANK(A46),"",VLOOKUP(A46,unitcost[#All],2,FALSE))</f>
        <v/>
      </c>
      <c r="E46" s="29" t="str">
        <f>IF(ISBLANK(A46),"",VLOOKUP(A46,unitcost[#All],4,FALSE)*C46)</f>
        <v/>
      </c>
      <c r="F46" s="6"/>
      <c r="G46" t="str">
        <f>IF(ISBLANK(F46),"",VLOOKUP(F46,source[#All],2,FALSE))</f>
        <v/>
      </c>
      <c r="H46" s="71"/>
      <c r="M46" s="69"/>
    </row>
    <row r="47" spans="1:19">
      <c r="D47" t="str">
        <f>IF(ISBLANK(A47),"",VLOOKUP(A47,unitcost[#All],2,FALSE))</f>
        <v/>
      </c>
      <c r="E47" s="29" t="str">
        <f>IF(ISBLANK(A47),"",VLOOKUP(A47,unitcost[#All],4,FALSE)*C47)</f>
        <v/>
      </c>
      <c r="F47" s="6"/>
      <c r="G47" t="str">
        <f>IF(ISBLANK(F47),"",VLOOKUP(F47,source[#All],2,FALSE))</f>
        <v/>
      </c>
      <c r="H47" s="71"/>
      <c r="M47" s="69"/>
    </row>
    <row r="48" spans="1:19">
      <c r="A48" s="15"/>
      <c r="B48" s="15"/>
      <c r="C48" s="15"/>
      <c r="D48" s="15" t="str">
        <f>IF(ISBLANK(A48),"",VLOOKUP(A48,unitcost[#All],2,FALSE))</f>
        <v/>
      </c>
      <c r="E48" s="30" t="str">
        <f>IF(ISBLANK(A48),"",VLOOKUP(A48,unitcost[#All],4,FALSE)*C48)</f>
        <v/>
      </c>
      <c r="F48" s="31"/>
      <c r="G48" s="15" t="str">
        <f>IF(ISBLANK(F48),"",VLOOKUP(F48,source[#All],2,FALSE))</f>
        <v/>
      </c>
      <c r="H48" s="71"/>
      <c r="M48" s="69"/>
    </row>
    <row r="49" spans="1:19">
      <c r="A49" t="s">
        <v>46</v>
      </c>
      <c r="B49" t="s">
        <v>47</v>
      </c>
      <c r="C49">
        <v>1</v>
      </c>
      <c r="D49" t="str">
        <f>IF(ISBLANK(A49),"",VLOOKUP(A49,unitcost[#All],2,FALSE))</f>
        <v>year of maintenance</v>
      </c>
      <c r="E49" s="29">
        <f>IF(ISBLANK(A49),"",VLOOKUP(A49,unitcost[#All],4,FALSE)*C49)</f>
        <v>948600</v>
      </c>
      <c r="F49" s="6">
        <v>2</v>
      </c>
      <c r="G49" t="str">
        <f>IF(ISBLANK(F49),"",VLOOKUP(F49,source[#All],2,FALSE))</f>
        <v>Engaged SAIs</v>
      </c>
      <c r="H49" s="71">
        <v>1</v>
      </c>
      <c r="I49">
        <v>1</v>
      </c>
      <c r="J49">
        <v>1</v>
      </c>
      <c r="K49">
        <v>1</v>
      </c>
      <c r="L49">
        <v>1</v>
      </c>
      <c r="M49" s="69"/>
      <c r="O49" s="50">
        <f t="shared" ref="O49:S51" si="3">H49/$C49*$E49</f>
        <v>948600</v>
      </c>
      <c r="P49" s="48">
        <f t="shared" si="3"/>
        <v>948600</v>
      </c>
      <c r="Q49" s="48">
        <f t="shared" si="3"/>
        <v>948600</v>
      </c>
      <c r="R49" s="48">
        <f t="shared" si="3"/>
        <v>948600</v>
      </c>
      <c r="S49" s="48">
        <f t="shared" si="3"/>
        <v>948600</v>
      </c>
    </row>
    <row r="50" spans="1:19">
      <c r="A50" t="s">
        <v>46</v>
      </c>
      <c r="B50" t="s">
        <v>51</v>
      </c>
      <c r="C50">
        <v>-0.15</v>
      </c>
      <c r="D50" t="str">
        <f>IF(ISBLANK(A50),"",VLOOKUP(A50,unitcost[#All],2,FALSE))</f>
        <v>year of maintenance</v>
      </c>
      <c r="E50" s="29">
        <f>IF(ISBLANK(A50),"",VLOOKUP(A50,unitcost[#All],4,FALSE)*C50)</f>
        <v>-142290</v>
      </c>
      <c r="F50" s="6">
        <v>2</v>
      </c>
      <c r="G50" t="str">
        <f>IF(ISBLANK(F50),"",VLOOKUP(F50,source[#All],2,FALSE))</f>
        <v>Engaged SAIs</v>
      </c>
      <c r="H50" s="71"/>
      <c r="J50">
        <v>-0.15</v>
      </c>
      <c r="K50">
        <v>-0.15</v>
      </c>
      <c r="L50">
        <v>-0.15</v>
      </c>
      <c r="M50" s="69"/>
      <c r="O50" s="50">
        <f t="shared" si="3"/>
        <v>0</v>
      </c>
      <c r="P50" s="48">
        <f t="shared" si="3"/>
        <v>0</v>
      </c>
      <c r="Q50" s="48">
        <f t="shared" si="3"/>
        <v>-142290</v>
      </c>
      <c r="R50" s="48">
        <f t="shared" si="3"/>
        <v>-142290</v>
      </c>
      <c r="S50" s="48">
        <f t="shared" si="3"/>
        <v>-142290</v>
      </c>
    </row>
    <row r="51" spans="1:19">
      <c r="A51" t="s">
        <v>52</v>
      </c>
      <c r="B51" t="s">
        <v>53</v>
      </c>
      <c r="C51">
        <v>300</v>
      </c>
      <c r="D51" t="str">
        <f>IF(ISBLANK(A51),"",VLOOKUP(A51,unitcost[#All],2,FALSE))</f>
        <v>hours</v>
      </c>
      <c r="E51" s="29">
        <f>IF(ISBLANK(A51),"",VLOOKUP(A51,unitcost[#All],4,FALSE)*C51)</f>
        <v>37500</v>
      </c>
      <c r="F51" s="6">
        <v>6</v>
      </c>
      <c r="G51" t="str">
        <f>IF(ISBLANK(F51),"",VLOOKUP(F51,source[#All],2,FALSE))</f>
        <v>Project donations</v>
      </c>
      <c r="H51" s="71">
        <v>80</v>
      </c>
      <c r="I51">
        <v>100</v>
      </c>
      <c r="J51">
        <v>100</v>
      </c>
      <c r="K51">
        <v>200</v>
      </c>
      <c r="L51">
        <v>300</v>
      </c>
      <c r="M51" s="69"/>
      <c r="O51" s="50">
        <f t="shared" si="3"/>
        <v>10000</v>
      </c>
      <c r="P51" s="48">
        <f t="shared" si="3"/>
        <v>12500</v>
      </c>
      <c r="Q51" s="48">
        <f t="shared" si="3"/>
        <v>12500</v>
      </c>
      <c r="R51" s="48">
        <f t="shared" si="3"/>
        <v>25000</v>
      </c>
      <c r="S51" s="48">
        <f t="shared" si="3"/>
        <v>37500</v>
      </c>
    </row>
    <row r="52" spans="1:19">
      <c r="D52" t="str">
        <f>IF(ISBLANK(A52),"",VLOOKUP(A52,unitcost[#All],2,FALSE))</f>
        <v/>
      </c>
      <c r="E52" s="29" t="str">
        <f>IF(ISBLANK(A52),"",VLOOKUP(A52,unitcost[#All],4,FALSE)*C52)</f>
        <v/>
      </c>
      <c r="F52" s="6"/>
      <c r="G52" t="str">
        <f>IF(ISBLANK(F52),"",VLOOKUP(F52,source[#All],2,FALSE))</f>
        <v/>
      </c>
      <c r="H52" s="71"/>
      <c r="M52" s="69"/>
    </row>
    <row r="53" spans="1:19">
      <c r="D53" t="str">
        <f>IF(ISBLANK(A53),"",VLOOKUP(A53,unitcost[#All],2,FALSE))</f>
        <v/>
      </c>
      <c r="E53" s="29" t="str">
        <f>IF(ISBLANK(A53),"",VLOOKUP(A53,unitcost[#All],4,FALSE)*C53)</f>
        <v/>
      </c>
      <c r="F53" s="6"/>
      <c r="G53" t="str">
        <f>IF(ISBLANK(F53),"",VLOOKUP(F53,source[#All],2,FALSE))</f>
        <v/>
      </c>
      <c r="H53" s="71"/>
      <c r="M53" s="69"/>
    </row>
    <row r="54" spans="1:19">
      <c r="D54" t="str">
        <f>IF(ISBLANK(A54),"",VLOOKUP(A54,unitcost[#All],2,FALSE))</f>
        <v/>
      </c>
      <c r="E54" s="29" t="str">
        <f>IF(ISBLANK(A54),"",VLOOKUP(A54,unitcost[#All],4,FALSE)*C54)</f>
        <v/>
      </c>
      <c r="F54" s="6"/>
      <c r="G54" t="str">
        <f>IF(ISBLANK(F54),"",VLOOKUP(F54,source[#All],2,FALSE))</f>
        <v/>
      </c>
      <c r="H54" s="71"/>
      <c r="M54" s="69"/>
    </row>
    <row r="55" spans="1:19">
      <c r="A55" s="14" t="s">
        <v>265</v>
      </c>
      <c r="B55" s="15"/>
      <c r="C55" s="15"/>
      <c r="D55" s="15"/>
      <c r="E55" s="30"/>
      <c r="F55" s="31"/>
      <c r="G55" s="15" t="str">
        <f>IF(ISBLANK(F55),"",VLOOKUP(F55,source[#All],2,FALSE))</f>
        <v/>
      </c>
      <c r="H55" s="71"/>
      <c r="M55" s="69"/>
    </row>
    <row r="56" spans="1:19">
      <c r="A56" t="s">
        <v>17</v>
      </c>
      <c r="B56" t="s">
        <v>58</v>
      </c>
      <c r="C56">
        <v>1</v>
      </c>
      <c r="D56" t="str">
        <f>IF(ISBLANK(A56),"",VLOOKUP(A56,unitcost[#All],2,FALSE))</f>
        <v>hosted days</v>
      </c>
      <c r="E56" s="29">
        <f>IF(ISBLANK(A56),"",VLOOKUP(A56,unitcost[#All],4,FALSE)*C56)</f>
        <v>3000</v>
      </c>
      <c r="F56" s="6">
        <v>2</v>
      </c>
      <c r="G56" t="str">
        <f>IF(ISBLANK(F56),"",VLOOKUP(F56,source[#All],2,FALSE))</f>
        <v>Engaged SAIs</v>
      </c>
      <c r="H56" s="71"/>
      <c r="I56">
        <v>1</v>
      </c>
      <c r="J56">
        <v>1</v>
      </c>
      <c r="K56">
        <v>1</v>
      </c>
      <c r="L56">
        <v>1</v>
      </c>
      <c r="M56" s="69"/>
      <c r="O56" s="50">
        <f t="shared" ref="O56:S57" si="4">H56/$C56*$E56</f>
        <v>0</v>
      </c>
      <c r="P56" s="48">
        <f t="shared" si="4"/>
        <v>3000</v>
      </c>
      <c r="Q56" s="48">
        <f t="shared" si="4"/>
        <v>3000</v>
      </c>
      <c r="R56" s="48">
        <f t="shared" si="4"/>
        <v>3000</v>
      </c>
      <c r="S56" s="48">
        <f t="shared" si="4"/>
        <v>3000</v>
      </c>
    </row>
    <row r="57" spans="1:19">
      <c r="A57" t="s">
        <v>24</v>
      </c>
      <c r="B57" t="s">
        <v>59</v>
      </c>
      <c r="C57">
        <v>100</v>
      </c>
      <c r="D57" t="str">
        <f>IF(ISBLANK(A57),"",VLOOKUP(A57,unitcost[#All],2,FALSE))</f>
        <v>working days</v>
      </c>
      <c r="E57" s="29">
        <f>IF(ISBLANK(A57),"",VLOOKUP(A57,unitcost[#All],4,FALSE)*C57)</f>
        <v>25000</v>
      </c>
      <c r="F57" s="6">
        <v>2</v>
      </c>
      <c r="G57" t="str">
        <f>IF(ISBLANK(F57),"",VLOOKUP(F57,source[#All],2,FALSE))</f>
        <v>Engaged SAIs</v>
      </c>
      <c r="H57" s="71"/>
      <c r="I57">
        <v>100</v>
      </c>
      <c r="J57">
        <v>100</v>
      </c>
      <c r="K57">
        <v>100</v>
      </c>
      <c r="L57">
        <v>100</v>
      </c>
      <c r="M57" s="69"/>
      <c r="O57" s="50">
        <f t="shared" si="4"/>
        <v>0</v>
      </c>
      <c r="P57" s="48">
        <f t="shared" si="4"/>
        <v>25000</v>
      </c>
      <c r="Q57" s="48">
        <f t="shared" si="4"/>
        <v>25000</v>
      </c>
      <c r="R57" s="48">
        <f t="shared" si="4"/>
        <v>25000</v>
      </c>
      <c r="S57" s="48">
        <f t="shared" si="4"/>
        <v>25000</v>
      </c>
    </row>
    <row r="58" spans="1:19">
      <c r="D58" t="str">
        <f>IF(ISBLANK(A58),"",VLOOKUP(A58,unitcost[#All],2,FALSE))</f>
        <v/>
      </c>
      <c r="E58" s="29" t="str">
        <f>IF(ISBLANK(A58),"",VLOOKUP(A58,unitcost[#All],4,FALSE)*C58)</f>
        <v/>
      </c>
      <c r="F58" s="6"/>
      <c r="G58" t="str">
        <f>IF(ISBLANK(F58),"",VLOOKUP(F58,source[#All],2,FALSE))</f>
        <v/>
      </c>
      <c r="H58" s="71"/>
      <c r="M58" s="69"/>
      <c r="O58" s="50"/>
      <c r="P58" s="48"/>
      <c r="Q58" s="48"/>
      <c r="R58" s="48"/>
      <c r="S58" s="48"/>
    </row>
    <row r="59" spans="1:19">
      <c r="D59" t="str">
        <f>IF(ISBLANK(A59),"",VLOOKUP(A59,unitcost[#All],2,FALSE))</f>
        <v/>
      </c>
      <c r="E59" s="29" t="str">
        <f>IF(ISBLANK(A59),"",VLOOKUP(A59,unitcost[#All],4,FALSE)*C59)</f>
        <v/>
      </c>
      <c r="F59" s="6"/>
      <c r="G59" t="str">
        <f>IF(ISBLANK(F59),"",VLOOKUP(F59,source[#All],2,FALSE))</f>
        <v/>
      </c>
      <c r="H59" s="71"/>
      <c r="M59" s="69"/>
    </row>
    <row r="60" spans="1:19">
      <c r="D60" t="str">
        <f>IF(ISBLANK(A60),"",VLOOKUP(A60,unitcost[#All],2,FALSE))</f>
        <v/>
      </c>
      <c r="E60" s="29" t="str">
        <f>IF(ISBLANK(A60),"",VLOOKUP(A60,unitcost[#All],4,FALSE)*C60)</f>
        <v/>
      </c>
      <c r="F60" s="6"/>
      <c r="G60" t="str">
        <f>IF(ISBLANK(F60),"",VLOOKUP(F60,source[#All],2,FALSE))</f>
        <v/>
      </c>
      <c r="H60" s="71"/>
      <c r="M60" s="69"/>
    </row>
    <row r="61" spans="1:19">
      <c r="D61" t="str">
        <f>IF(ISBLANK(A61),"",VLOOKUP(A61,unitcost[#All],2,FALSE))</f>
        <v/>
      </c>
      <c r="E61" s="29" t="str">
        <f>IF(ISBLANK(A61),"",VLOOKUP(A61,unitcost[#All],4,FALSE)*C61)</f>
        <v/>
      </c>
      <c r="F61" s="6"/>
      <c r="G61" t="str">
        <f>IF(ISBLANK(F61),"",VLOOKUP(F61,source[#All],2,FALSE))</f>
        <v/>
      </c>
      <c r="H61" s="71"/>
      <c r="M61" s="69"/>
    </row>
    <row r="62" spans="1:19">
      <c r="A62" s="14" t="s">
        <v>266</v>
      </c>
      <c r="B62" s="15"/>
      <c r="C62" s="15"/>
      <c r="D62" s="15"/>
      <c r="E62" s="30"/>
      <c r="F62" s="31"/>
      <c r="G62" s="15" t="str">
        <f>IF(ISBLANK(F62),"",VLOOKUP(F62,source[#All],2,FALSE))</f>
        <v/>
      </c>
      <c r="H62" s="71"/>
      <c r="M62" s="69"/>
    </row>
    <row r="63" spans="1:19">
      <c r="A63" t="s">
        <v>20</v>
      </c>
      <c r="B63" t="s">
        <v>67</v>
      </c>
      <c r="C63">
        <v>1</v>
      </c>
      <c r="D63" t="str">
        <f>IF(ISBLANK(A63),"",VLOOKUP(A63,unitcost[#All],2,FALSE))</f>
        <v>leader yearly</v>
      </c>
      <c r="E63" s="29">
        <f>IF(ISBLANK(A63),"",VLOOKUP(A63,unitcost[#All],4,FALSE)*C63)</f>
        <v>120000</v>
      </c>
      <c r="F63" s="6">
        <v>3</v>
      </c>
      <c r="G63" t="str">
        <f>IF(ISBLANK(F63),"",VLOOKUP(F63,source[#All],2,FALSE))</f>
        <v>Fixed contributions</v>
      </c>
      <c r="H63" s="71"/>
      <c r="I63">
        <v>1</v>
      </c>
      <c r="J63">
        <v>1</v>
      </c>
      <c r="K63">
        <v>1</v>
      </c>
      <c r="L63">
        <v>1</v>
      </c>
      <c r="M63" s="69"/>
      <c r="O63" s="50">
        <f t="shared" ref="O63:S68" si="5">H63/$C63*$E63</f>
        <v>0</v>
      </c>
      <c r="P63" s="48">
        <f t="shared" si="5"/>
        <v>120000</v>
      </c>
      <c r="Q63" s="48">
        <f t="shared" si="5"/>
        <v>120000</v>
      </c>
      <c r="R63" s="48">
        <f t="shared" si="5"/>
        <v>120000</v>
      </c>
      <c r="S63" s="48">
        <f t="shared" si="5"/>
        <v>120000</v>
      </c>
    </row>
    <row r="64" spans="1:19">
      <c r="A64" t="s">
        <v>15</v>
      </c>
      <c r="B64" t="s">
        <v>69</v>
      </c>
      <c r="C64">
        <v>10</v>
      </c>
      <c r="D64" t="str">
        <f>IF(ISBLANK(A64),"",VLOOKUP(A64,unitcost[#All],2,FALSE))</f>
        <v>travels</v>
      </c>
      <c r="E64" s="29">
        <f>IF(ISBLANK(A64),"",VLOOKUP(A64,unitcost[#All],4,FALSE)*C64)</f>
        <v>20000</v>
      </c>
      <c r="F64" s="6">
        <v>4</v>
      </c>
      <c r="G64" t="str">
        <f>IF(ISBLANK(F64),"",VLOOKUP(F64,source[#All],2,FALSE))</f>
        <v>INTOSAI budget</v>
      </c>
      <c r="H64" s="71"/>
      <c r="I64">
        <v>10</v>
      </c>
      <c r="J64">
        <v>10</v>
      </c>
      <c r="K64">
        <v>10</v>
      </c>
      <c r="L64">
        <v>10</v>
      </c>
      <c r="M64" s="69"/>
      <c r="O64" s="50">
        <f t="shared" si="5"/>
        <v>0</v>
      </c>
      <c r="P64" s="48">
        <f t="shared" si="5"/>
        <v>20000</v>
      </c>
      <c r="Q64" s="48">
        <f t="shared" si="5"/>
        <v>20000</v>
      </c>
      <c r="R64" s="48">
        <f t="shared" si="5"/>
        <v>20000</v>
      </c>
      <c r="S64" s="48">
        <f t="shared" si="5"/>
        <v>20000</v>
      </c>
    </row>
    <row r="65" spans="1:19">
      <c r="A65" t="s">
        <v>64</v>
      </c>
      <c r="B65" t="s">
        <v>71</v>
      </c>
      <c r="C65">
        <v>5.9</v>
      </c>
      <c r="D65" t="str">
        <f>IF(ISBLANK(A65),"",VLOOKUP(A65,unitcost[#All],2,FALSE))</f>
        <v>staff years</v>
      </c>
      <c r="E65" s="29">
        <f>IF(ISBLANK(A65),"",VLOOKUP(A65,unitcost[#All],4,FALSE)*C65)</f>
        <v>590000</v>
      </c>
      <c r="F65" s="6">
        <v>3</v>
      </c>
      <c r="G65" t="str">
        <f>IF(ISBLANK(F65),"",VLOOKUP(F65,source[#All],2,FALSE))</f>
        <v>Fixed contributions</v>
      </c>
      <c r="H65" s="71"/>
      <c r="J65">
        <v>2</v>
      </c>
      <c r="K65">
        <v>4</v>
      </c>
      <c r="L65">
        <v>5.9</v>
      </c>
      <c r="M65" s="69"/>
      <c r="O65" s="50">
        <f t="shared" si="5"/>
        <v>0</v>
      </c>
      <c r="P65" s="48">
        <f t="shared" si="5"/>
        <v>0</v>
      </c>
      <c r="Q65" s="48">
        <f t="shared" si="5"/>
        <v>200000</v>
      </c>
      <c r="R65" s="48">
        <f t="shared" si="5"/>
        <v>400000</v>
      </c>
      <c r="S65" s="48">
        <f t="shared" si="5"/>
        <v>590000</v>
      </c>
    </row>
    <row r="66" spans="1:19">
      <c r="A66" t="s">
        <v>15</v>
      </c>
      <c r="B66" t="s">
        <v>71</v>
      </c>
      <c r="C66">
        <v>30</v>
      </c>
      <c r="D66" t="str">
        <f>IF(ISBLANK(A66),"",VLOOKUP(A66,unitcost[#All],2,FALSE))</f>
        <v>travels</v>
      </c>
      <c r="E66" s="29">
        <f>IF(ISBLANK(A66),"",VLOOKUP(A66,unitcost[#All],4,FALSE)*C66)</f>
        <v>60000</v>
      </c>
      <c r="F66" s="6">
        <v>3</v>
      </c>
      <c r="G66" t="str">
        <f>IF(ISBLANK(F66),"",VLOOKUP(F66,source[#All],2,FALSE))</f>
        <v>Fixed contributions</v>
      </c>
      <c r="H66" s="71"/>
      <c r="L66">
        <v>30</v>
      </c>
      <c r="M66" s="69"/>
      <c r="O66" s="50">
        <f t="shared" si="5"/>
        <v>0</v>
      </c>
      <c r="P66" s="48">
        <f t="shared" si="5"/>
        <v>0</v>
      </c>
      <c r="Q66" s="48">
        <f t="shared" si="5"/>
        <v>0</v>
      </c>
      <c r="R66" s="48">
        <f t="shared" si="5"/>
        <v>0</v>
      </c>
      <c r="S66" s="48">
        <f t="shared" si="5"/>
        <v>60000</v>
      </c>
    </row>
    <row r="67" spans="1:19">
      <c r="A67" t="s">
        <v>15</v>
      </c>
      <c r="B67" t="s">
        <v>73</v>
      </c>
      <c r="C67">
        <v>30</v>
      </c>
      <c r="D67" t="str">
        <f>IF(ISBLANK(A67),"",VLOOKUP(A67,unitcost[#All],2,FALSE))</f>
        <v>travels</v>
      </c>
      <c r="E67" s="29">
        <f>IF(ISBLANK(A67),"",VLOOKUP(A67,unitcost[#All],4,FALSE)*C67)</f>
        <v>60000</v>
      </c>
      <c r="F67" s="6">
        <v>5</v>
      </c>
      <c r="G67" t="str">
        <f>IF(ISBLANK(F67),"",VLOOKUP(F67,source[#All],2,FALSE))</f>
        <v>New sources</v>
      </c>
      <c r="H67" s="71"/>
      <c r="K67">
        <v>6</v>
      </c>
      <c r="L67">
        <v>30</v>
      </c>
      <c r="M67" s="69"/>
      <c r="O67" s="50">
        <f t="shared" si="5"/>
        <v>0</v>
      </c>
      <c r="P67" s="48">
        <f t="shared" si="5"/>
        <v>0</v>
      </c>
      <c r="Q67" s="48">
        <f t="shared" si="5"/>
        <v>0</v>
      </c>
      <c r="R67" s="48">
        <f t="shared" si="5"/>
        <v>12000</v>
      </c>
      <c r="S67" s="48">
        <f t="shared" si="5"/>
        <v>60000</v>
      </c>
    </row>
    <row r="68" spans="1:19" ht="15.75" thickBot="1">
      <c r="A68" t="s">
        <v>64</v>
      </c>
      <c r="B68" t="s">
        <v>73</v>
      </c>
      <c r="C68">
        <v>0.1</v>
      </c>
      <c r="D68" t="str">
        <f>IF(ISBLANK(A68),"",VLOOKUP(A68,unitcost[#All],2,FALSE))</f>
        <v>staff years</v>
      </c>
      <c r="E68" s="29">
        <f>IF(ISBLANK(A68),"",VLOOKUP(A68,unitcost[#All],4,FALSE)*C68)</f>
        <v>10000</v>
      </c>
      <c r="F68" s="6">
        <v>5</v>
      </c>
      <c r="G68" t="str">
        <f>IF(ISBLANK(F68),"",VLOOKUP(F68,source[#All],2,FALSE))</f>
        <v>New sources</v>
      </c>
      <c r="H68" s="72"/>
      <c r="I68" s="73"/>
      <c r="J68" s="73"/>
      <c r="K68" s="73"/>
      <c r="L68" s="73">
        <v>0.1</v>
      </c>
      <c r="M68" s="74"/>
      <c r="O68" s="50">
        <f t="shared" si="5"/>
        <v>0</v>
      </c>
      <c r="P68" s="48">
        <f t="shared" si="5"/>
        <v>0</v>
      </c>
      <c r="Q68" s="48">
        <f t="shared" si="5"/>
        <v>0</v>
      </c>
      <c r="R68" s="48">
        <f t="shared" si="5"/>
        <v>0</v>
      </c>
      <c r="S68" s="48">
        <f t="shared" si="5"/>
        <v>10000</v>
      </c>
    </row>
    <row r="69" spans="1:19" ht="15.75" thickTop="1">
      <c r="E69" s="29"/>
      <c r="F69" s="6"/>
    </row>
    <row r="70" spans="1:19">
      <c r="A70" s="14"/>
      <c r="B70" s="15"/>
      <c r="C70" s="15"/>
      <c r="D70" s="15" t="str">
        <f>IF(ISBLANK(A70),"",VLOOKUP(A70,unitcost[#All],2,FALSE))</f>
        <v/>
      </c>
      <c r="E70" s="30" t="str">
        <f>IF(ISBLANK(A70),"",VLOOKUP(A70,unitcost[#All],4,FALSE)*C70)</f>
        <v/>
      </c>
      <c r="F70" s="31"/>
      <c r="G70" s="15" t="str">
        <f>IF(ISBLANK(F70),"",VLOOKUP(F70,source[#All],2,FALSE))</f>
        <v/>
      </c>
    </row>
    <row r="71" spans="1:19">
      <c r="D71" t="str">
        <f>IF(ISBLANK(A71),"",VLOOKUP(A71,unitcost[#All],2,FALSE))</f>
        <v/>
      </c>
      <c r="E71" s="29" t="str">
        <f>IF(ISBLANK(A71),"",VLOOKUP(A71,unitcost[#All],4,FALSE)*C71)</f>
        <v/>
      </c>
      <c r="F71" s="6"/>
      <c r="G71" t="str">
        <f>IF(ISBLANK(F71),"",VLOOKUP(F71,source[#All],2,FALSE))</f>
        <v/>
      </c>
    </row>
    <row r="72" spans="1:19">
      <c r="D72" t="str">
        <f>IF(ISBLANK(A72),"",VLOOKUP(A72,unitcost[#All],2,FALSE))</f>
        <v/>
      </c>
      <c r="E72" s="29" t="str">
        <f>IF(ISBLANK(A72),"",VLOOKUP(A72,unitcost[#All],4,FALSE)*C72)</f>
        <v/>
      </c>
      <c r="F72" s="6"/>
      <c r="G72" t="str">
        <f>IF(ISBLANK(F72),"",VLOOKUP(F72,source[#All],2,FALSE))</f>
        <v/>
      </c>
    </row>
    <row r="73" spans="1:19">
      <c r="D73" t="str">
        <f>IF(ISBLANK(A73),"",VLOOKUP(A73,unitcost[#All],2,FALSE))</f>
        <v/>
      </c>
      <c r="E73" s="29" t="str">
        <f>IF(ISBLANK(A73),"",VLOOKUP(A73,unitcost[#All],4,FALSE)*C73)</f>
        <v/>
      </c>
      <c r="F73" s="6"/>
      <c r="G73" t="str">
        <f>IF(ISBLANK(F73),"",VLOOKUP(F73,source[#All],2,FALSE))</f>
        <v/>
      </c>
    </row>
    <row r="74" spans="1:19">
      <c r="D74" t="str">
        <f>IF(ISBLANK(A74),"",VLOOKUP(A74,unitcost[#All],2,FALSE))</f>
        <v/>
      </c>
      <c r="E74" s="29" t="str">
        <f>IF(ISBLANK(A74),"",VLOOKUP(A74,unitcost[#All],4,FALSE)*C74)</f>
        <v/>
      </c>
      <c r="F74" s="6"/>
      <c r="G74" t="str">
        <f>IF(ISBLANK(F74),"",VLOOKUP(F74,source[#All],2,FALSE))</f>
        <v/>
      </c>
    </row>
    <row r="75" spans="1:19">
      <c r="D75" t="str">
        <f>IF(ISBLANK(A75),"",VLOOKUP(A75,unitcost[#All],2,FALSE))</f>
        <v/>
      </c>
      <c r="E75" s="29" t="str">
        <f>IF(ISBLANK(A75),"",VLOOKUP(A75,unitcost[#All],4,FALSE)*C75)</f>
        <v/>
      </c>
      <c r="F75" s="6"/>
      <c r="G75" t="str">
        <f>IF(ISBLANK(F75),"",VLOOKUP(F75,source[#All],2,FALSE))</f>
        <v/>
      </c>
    </row>
    <row r="76" spans="1:19">
      <c r="D76" t="str">
        <f>IF(ISBLANK(A76),"",VLOOKUP(A76,unitcost[#All],2,FALSE))</f>
        <v/>
      </c>
      <c r="E76" s="29" t="str">
        <f>IF(ISBLANK(A76),"",VLOOKUP(A76,unitcost[#All],4,FALSE)*C76)</f>
        <v/>
      </c>
      <c r="F76" s="6"/>
      <c r="G76" t="str">
        <f>IF(ISBLANK(F76),"",VLOOKUP(F76,source[#All],2,FALSE))</f>
        <v/>
      </c>
    </row>
    <row r="77" spans="1:19">
      <c r="A77" s="43"/>
      <c r="B77" s="43"/>
      <c r="C77" s="43"/>
      <c r="D77" s="43" t="str">
        <f>IF(ISBLANK(A77),"",VLOOKUP(A77,unitcost[#All],2,FALSE))</f>
        <v/>
      </c>
      <c r="E77" s="44" t="str">
        <f>IF(ISBLANK(A77),"",VLOOKUP(A77,unitcost[#All],4,FALSE)*C77)</f>
        <v/>
      </c>
      <c r="F77" s="45"/>
      <c r="G77" s="43" t="str">
        <f>IF(ISBLANK(F77),"",VLOOKUP(F77,source[#All],2,FALSE))</f>
        <v/>
      </c>
    </row>
    <row r="78" spans="1:19">
      <c r="D78" t="str">
        <f>IF(ISBLANK(A78),"",VLOOKUP(A78,unitcost[#All],2,FALSE))</f>
        <v/>
      </c>
      <c r="E78" s="29" t="str">
        <f>IF(ISBLANK(A78),"",VLOOKUP(A78,unitcost[#All],4,FALSE)*C78)</f>
        <v/>
      </c>
      <c r="F78" s="6"/>
      <c r="G78" t="str">
        <f>IF(ISBLANK(F78),"",VLOOKUP(F78,source[#All],2,FALSE))</f>
        <v/>
      </c>
    </row>
    <row r="79" spans="1:19">
      <c r="D79" t="str">
        <f>IF(ISBLANK(A79),"",VLOOKUP(A79,unitcost[#All],2,FALSE))</f>
        <v/>
      </c>
      <c r="E79" s="29" t="str">
        <f>IF(ISBLANK(A79),"",VLOOKUP(A79,unitcost[#All],4,FALSE)*C79)</f>
        <v/>
      </c>
      <c r="F79" s="6"/>
      <c r="G79" t="str">
        <f>IF(ISBLANK(F79),"",VLOOKUP(F79,source[#All],2,FALSE))</f>
        <v/>
      </c>
    </row>
    <row r="80" spans="1:19">
      <c r="D80" t="str">
        <f>IF(ISBLANK(A80),"",VLOOKUP(A80,unitcost[#All],2,FALSE))</f>
        <v/>
      </c>
      <c r="E80" s="29" t="str">
        <f>IF(ISBLANK(A80),"",VLOOKUP(A80,unitcost[#All],4,FALSE)*C80)</f>
        <v/>
      </c>
      <c r="F80" s="6"/>
      <c r="G80" t="str">
        <f>IF(ISBLANK(F80),"",VLOOKUP(F80,source[#All],2,FALSE))</f>
        <v/>
      </c>
    </row>
    <row r="81" spans="4:7">
      <c r="D81" t="str">
        <f>IF(ISBLANK(A81),"",VLOOKUP(A81,unitcost[#All],2,FALSE))</f>
        <v/>
      </c>
      <c r="E81" s="29" t="str">
        <f>IF(ISBLANK(A81),"",VLOOKUP(A81,unitcost[#All],4,FALSE)*C81)</f>
        <v/>
      </c>
      <c r="F81" s="6"/>
      <c r="G81" t="str">
        <f>IF(ISBLANK(F81),"",VLOOKUP(F81,source[#All],2,FALSE))</f>
        <v/>
      </c>
    </row>
    <row r="82" spans="4:7">
      <c r="D82" t="str">
        <f>IF(ISBLANK(A82),"",VLOOKUP(A82,unitcost[#All],2,FALSE))</f>
        <v/>
      </c>
      <c r="E82" s="29" t="str">
        <f>IF(ISBLANK(A82),"",VLOOKUP(A82,unitcost[#All],4,FALSE)*C82)</f>
        <v/>
      </c>
      <c r="F82" s="6"/>
      <c r="G82" t="str">
        <f>IF(ISBLANK(F82),"",VLOOKUP(F82,source[#All],2,FALSE))</f>
        <v/>
      </c>
    </row>
    <row r="83" spans="4:7">
      <c r="D83" t="str">
        <f>IF(ISBLANK(A83),"",VLOOKUP(A83,unitcost[#All],2,FALSE))</f>
        <v/>
      </c>
      <c r="E83" s="29" t="str">
        <f>IF(ISBLANK(A83),"",VLOOKUP(A83,unitcost[#All],4,FALSE)*C83)</f>
        <v/>
      </c>
      <c r="F83" s="6"/>
      <c r="G83" t="str">
        <f>IF(ISBLANK(F83),"",VLOOKUP(F83,source[#All],2,FALSE))</f>
        <v/>
      </c>
    </row>
    <row r="84" spans="4:7">
      <c r="D84" t="str">
        <f>IF(ISBLANK(A84),"",VLOOKUP(A84,unitcost[#All],2,FALSE))</f>
        <v/>
      </c>
      <c r="E84" s="29" t="str">
        <f>IF(ISBLANK(A84),"",VLOOKUP(A84,unitcost[#All],4,FALSE)*C84)</f>
        <v/>
      </c>
      <c r="F84" s="6"/>
      <c r="G84" t="str">
        <f>IF(ISBLANK(F84),"",VLOOKUP(F84,source[#All],2,FALSE))</f>
        <v/>
      </c>
    </row>
    <row r="85" spans="4:7">
      <c r="D85" t="str">
        <f>IF(ISBLANK(A85),"",VLOOKUP(A85,unitcost[#All],2,FALSE))</f>
        <v/>
      </c>
      <c r="E85" s="29" t="str">
        <f>IF(ISBLANK(A85),"",VLOOKUP(A85,unitcost[#All],4,FALSE)*C85)</f>
        <v/>
      </c>
      <c r="F85" s="6"/>
      <c r="G85" t="str">
        <f>IF(ISBLANK(F85),"",VLOOKUP(F85,source[#All],2,FALSE))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HyllBruun</dc:creator>
  <cp:keywords/>
  <dc:description/>
  <cp:lastModifiedBy/>
  <cp:revision/>
  <dcterms:created xsi:type="dcterms:W3CDTF">2014-06-19T14:52:42Z</dcterms:created>
  <dcterms:modified xsi:type="dcterms:W3CDTF">2021-11-22T18:54:33Z</dcterms:modified>
  <cp:category/>
  <cp:contentStatus/>
</cp:coreProperties>
</file>